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4"/>
  </bookViews>
  <sheets>
    <sheet name="ORÇ BASE" sheetId="1" r:id="rId1"/>
    <sheet name="MEMÓRIA DE CÁLCULO" sheetId="2" r:id="rId2"/>
    <sheet name="COMPOSIÇÕES" sheetId="3" r:id="rId3"/>
    <sheet name="CRONOGRAMA" sheetId="4" r:id="rId4"/>
    <sheet name="BDI" sheetId="5" r:id="rId5"/>
  </sheets>
  <definedNames>
    <definedName name="_xlnm.Print_Area" localSheetId="4">BDI!$A$1:$C$37</definedName>
    <definedName name="_xlnm.Print_Area" localSheetId="2">COMPOSIÇÕES!$A$1:$H$139</definedName>
    <definedName name="_xlnm.Print_Area" localSheetId="3">CRONOGRAMA!$A$1:$G$27</definedName>
    <definedName name="_xlnm.Print_Area" localSheetId="1">'MEMÓRIA DE CÁLCULO'!$A$1:$H$588</definedName>
    <definedName name="_xlnm.Print_Area" localSheetId="0">'ORÇ BASE'!$A$1:$G$165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" i="1" l="1"/>
  <c r="G24" i="4"/>
  <c r="G23" i="4"/>
  <c r="G22" i="4"/>
  <c r="G21" i="4"/>
  <c r="G20" i="4"/>
  <c r="F19" i="4"/>
  <c r="I20" i="4"/>
  <c r="I21" i="4"/>
  <c r="I22" i="4"/>
  <c r="I23" i="4"/>
  <c r="I24" i="4"/>
  <c r="I19" i="4"/>
  <c r="F18" i="4"/>
  <c r="F17" i="4"/>
  <c r="E17" i="4"/>
  <c r="E16" i="4"/>
  <c r="E14" i="4"/>
  <c r="G13" i="4"/>
  <c r="I13" i="4"/>
  <c r="F13" i="4" s="1"/>
  <c r="F11" i="4"/>
  <c r="E11" i="4"/>
  <c r="D14" i="4"/>
  <c r="D13" i="4"/>
  <c r="C13" i="4"/>
  <c r="H586" i="2"/>
  <c r="H585" i="2"/>
  <c r="H584" i="2"/>
  <c r="H587" i="2" s="1"/>
  <c r="E157" i="1" s="1"/>
  <c r="H576" i="2"/>
  <c r="H575" i="2"/>
  <c r="H574" i="2"/>
  <c r="H577" i="2" s="1"/>
  <c r="E155" i="1" s="1"/>
  <c r="H570" i="2"/>
  <c r="H569" i="2"/>
  <c r="H568" i="2"/>
  <c r="H564" i="2"/>
  <c r="H563" i="2"/>
  <c r="H562" i="2"/>
  <c r="H558" i="2"/>
  <c r="H557" i="2"/>
  <c r="H556" i="2"/>
  <c r="H555" i="2"/>
  <c r="H554" i="2"/>
  <c r="H553" i="2"/>
  <c r="H552" i="2"/>
  <c r="H551" i="2"/>
  <c r="H549" i="2"/>
  <c r="H548" i="2"/>
  <c r="H546" i="2"/>
  <c r="H545" i="2"/>
  <c r="H541" i="2"/>
  <c r="H540" i="2"/>
  <c r="H539" i="2"/>
  <c r="H538" i="2"/>
  <c r="H536" i="2"/>
  <c r="H535" i="2"/>
  <c r="H530" i="2"/>
  <c r="H529" i="2"/>
  <c r="H528" i="2"/>
  <c r="H527" i="2"/>
  <c r="H526" i="2"/>
  <c r="H524" i="2"/>
  <c r="H523" i="2"/>
  <c r="H518" i="2"/>
  <c r="H517" i="2"/>
  <c r="H516" i="2"/>
  <c r="H515" i="2"/>
  <c r="H514" i="2"/>
  <c r="H513" i="2"/>
  <c r="H512" i="2"/>
  <c r="H511" i="2"/>
  <c r="H509" i="2"/>
  <c r="H508" i="2"/>
  <c r="H506" i="2"/>
  <c r="H505" i="2"/>
  <c r="H501" i="2"/>
  <c r="E145" i="1" s="1"/>
  <c r="H496" i="2"/>
  <c r="H481" i="2"/>
  <c r="E140" i="1" s="1"/>
  <c r="H477" i="2"/>
  <c r="E139" i="1" s="1"/>
  <c r="H473" i="2"/>
  <c r="E138" i="1" s="1"/>
  <c r="H408" i="2"/>
  <c r="E120" i="1" s="1"/>
  <c r="H391" i="2"/>
  <c r="H392" i="2" s="1"/>
  <c r="E114" i="1" s="1"/>
  <c r="H387" i="2"/>
  <c r="H388" i="2" s="1"/>
  <c r="E113" i="1" s="1"/>
  <c r="H378" i="2"/>
  <c r="H369" i="2"/>
  <c r="H360" i="2"/>
  <c r="H359" i="2"/>
  <c r="H358" i="2"/>
  <c r="H354" i="2"/>
  <c r="H353" i="2"/>
  <c r="H352" i="2"/>
  <c r="H348" i="2"/>
  <c r="H347" i="2"/>
  <c r="H343" i="2"/>
  <c r="H342" i="2"/>
  <c r="H341" i="2"/>
  <c r="H340" i="2"/>
  <c r="H338" i="2"/>
  <c r="H337" i="2"/>
  <c r="H327" i="2"/>
  <c r="H326" i="2"/>
  <c r="H314" i="2"/>
  <c r="H315" i="2"/>
  <c r="H316" i="2"/>
  <c r="H317" i="2"/>
  <c r="H318" i="2"/>
  <c r="H319" i="2"/>
  <c r="H320" i="2"/>
  <c r="H321" i="2"/>
  <c r="H313" i="2"/>
  <c r="H311" i="2"/>
  <c r="H310" i="2"/>
  <c r="H308" i="2"/>
  <c r="H307" i="2"/>
  <c r="H300" i="2"/>
  <c r="H301" i="2"/>
  <c r="H302" i="2"/>
  <c r="H296" i="2"/>
  <c r="H283" i="2"/>
  <c r="H282" i="2"/>
  <c r="H281" i="2"/>
  <c r="H277" i="2"/>
  <c r="H276" i="2"/>
  <c r="H275" i="2"/>
  <c r="H269" i="2"/>
  <c r="H260" i="2"/>
  <c r="H259" i="2"/>
  <c r="H243" i="2"/>
  <c r="D233" i="2"/>
  <c r="D217" i="2"/>
  <c r="H215" i="2"/>
  <c r="D206" i="2"/>
  <c r="I150" i="1"/>
  <c r="F150" i="1" s="1"/>
  <c r="I151" i="1"/>
  <c r="F151" i="1" s="1"/>
  <c r="I152" i="1"/>
  <c r="F152" i="1" s="1"/>
  <c r="I153" i="1"/>
  <c r="F153" i="1" s="1"/>
  <c r="I154" i="1"/>
  <c r="F154" i="1" s="1"/>
  <c r="I155" i="1"/>
  <c r="F155" i="1" s="1"/>
  <c r="I156" i="1"/>
  <c r="F156" i="1" s="1"/>
  <c r="I157" i="1"/>
  <c r="F157" i="1" s="1"/>
  <c r="H136" i="1"/>
  <c r="H53" i="3"/>
  <c r="H52" i="3"/>
  <c r="H51" i="3"/>
  <c r="H50" i="3"/>
  <c r="H49" i="3"/>
  <c r="H48" i="3"/>
  <c r="H47" i="3"/>
  <c r="H46" i="3"/>
  <c r="G157" i="1" l="1"/>
  <c r="H571" i="2"/>
  <c r="E154" i="1" s="1"/>
  <c r="H565" i="2"/>
  <c r="E153" i="1" s="1"/>
  <c r="G153" i="1" s="1"/>
  <c r="G155" i="1"/>
  <c r="G154" i="1"/>
  <c r="H559" i="2"/>
  <c r="E152" i="1" s="1"/>
  <c r="G152" i="1" s="1"/>
  <c r="H542" i="2"/>
  <c r="E151" i="1" s="1"/>
  <c r="G151" i="1" s="1"/>
  <c r="H531" i="2"/>
  <c r="E150" i="1" s="1"/>
  <c r="G150" i="1" s="1"/>
  <c r="H519" i="2"/>
  <c r="E149" i="1" s="1"/>
  <c r="H355" i="2"/>
  <c r="E100" i="1" s="1"/>
  <c r="H361" i="2"/>
  <c r="E101" i="1" s="1"/>
  <c r="H344" i="2"/>
  <c r="E98" i="1" s="1"/>
  <c r="H322" i="2"/>
  <c r="E96" i="1" s="1"/>
  <c r="H278" i="2"/>
  <c r="E89" i="1" s="1"/>
  <c r="H284" i="2"/>
  <c r="E90" i="1" s="1"/>
  <c r="H261" i="2"/>
  <c r="E83" i="1" s="1"/>
  <c r="H55" i="3"/>
  <c r="H57" i="3" s="1"/>
  <c r="H121" i="1" s="1"/>
  <c r="J536" i="2" l="1"/>
  <c r="I99" i="1" l="1"/>
  <c r="F99" i="1" s="1"/>
  <c r="H199" i="2"/>
  <c r="H198" i="2"/>
  <c r="H197" i="2"/>
  <c r="H193" i="2"/>
  <c r="H192" i="2"/>
  <c r="H188" i="2"/>
  <c r="H187" i="2"/>
  <c r="H186" i="2"/>
  <c r="H181" i="2"/>
  <c r="H182" i="2"/>
  <c r="H180" i="2"/>
  <c r="H176" i="2"/>
  <c r="H175" i="2"/>
  <c r="H170" i="2"/>
  <c r="H171" i="2" s="1"/>
  <c r="E56" i="1" s="1"/>
  <c r="I56" i="1"/>
  <c r="F56" i="1" s="1"/>
  <c r="H167" i="2"/>
  <c r="E55" i="1" s="1"/>
  <c r="H163" i="2"/>
  <c r="E54" i="1" s="1"/>
  <c r="F158" i="2"/>
  <c r="H158" i="2" s="1"/>
  <c r="H157" i="2"/>
  <c r="F156" i="2"/>
  <c r="H156" i="2" s="1"/>
  <c r="F155" i="2"/>
  <c r="H155" i="2" s="1"/>
  <c r="H150" i="2"/>
  <c r="F151" i="2"/>
  <c r="H151" i="2" s="1"/>
  <c r="F149" i="2"/>
  <c r="H149" i="2" s="1"/>
  <c r="F148" i="2"/>
  <c r="H148" i="2" s="1"/>
  <c r="H144" i="2"/>
  <c r="H145" i="2" s="1"/>
  <c r="E51" i="1" s="1"/>
  <c r="H139" i="2"/>
  <c r="H140" i="2"/>
  <c r="H138" i="2"/>
  <c r="H122" i="2"/>
  <c r="E43" i="1" s="1"/>
  <c r="H116" i="2"/>
  <c r="E42" i="1" s="1"/>
  <c r="I51" i="1"/>
  <c r="F51" i="1" s="1"/>
  <c r="I52" i="1"/>
  <c r="F52" i="1" s="1"/>
  <c r="I53" i="1"/>
  <c r="F53" i="1" s="1"/>
  <c r="I54" i="1"/>
  <c r="F54" i="1" s="1"/>
  <c r="I55" i="1"/>
  <c r="F55" i="1" s="1"/>
  <c r="H194" i="2" l="1"/>
  <c r="E65" i="1" s="1"/>
  <c r="H152" i="2"/>
  <c r="E52" i="1" s="1"/>
  <c r="G52" i="1" s="1"/>
  <c r="G55" i="1"/>
  <c r="H189" i="2"/>
  <c r="E64" i="1" s="1"/>
  <c r="H141" i="2"/>
  <c r="E50" i="1" s="1"/>
  <c r="H177" i="2"/>
  <c r="E62" i="1" s="1"/>
  <c r="H200" i="2"/>
  <c r="E66" i="1" s="1"/>
  <c r="H183" i="2"/>
  <c r="E63" i="1" s="1"/>
  <c r="H159" i="2"/>
  <c r="E53" i="1" s="1"/>
  <c r="G53" i="1" s="1"/>
  <c r="G56" i="1"/>
  <c r="G54" i="1"/>
  <c r="G51" i="1"/>
  <c r="I50" i="1"/>
  <c r="F50" i="1" s="1"/>
  <c r="I49" i="1"/>
  <c r="G84" i="2"/>
  <c r="D78" i="2"/>
  <c r="H69" i="2"/>
  <c r="H70" i="2" s="1"/>
  <c r="E29" i="1" s="1"/>
  <c r="I30" i="1"/>
  <c r="F30" i="1" s="1"/>
  <c r="D39" i="2"/>
  <c r="H39" i="2" s="1"/>
  <c r="D38" i="2"/>
  <c r="H38" i="2" s="1"/>
  <c r="D37" i="2"/>
  <c r="H37" i="2" s="1"/>
  <c r="H32" i="2"/>
  <c r="D33" i="2"/>
  <c r="H33" i="2" s="1"/>
  <c r="H28" i="2"/>
  <c r="H23" i="2"/>
  <c r="H25" i="2" s="1"/>
  <c r="E16" i="1" s="1"/>
  <c r="D19" i="2"/>
  <c r="D18" i="2"/>
  <c r="D17" i="2"/>
  <c r="A6" i="5"/>
  <c r="A5" i="5"/>
  <c r="A4" i="4"/>
  <c r="A3" i="4"/>
  <c r="A4" i="2"/>
  <c r="A3" i="2"/>
  <c r="I74" i="1"/>
  <c r="I75" i="1"/>
  <c r="I80" i="1"/>
  <c r="G50" i="1" l="1"/>
  <c r="G57" i="1" s="1"/>
  <c r="H40" i="2"/>
  <c r="E19" i="1" s="1"/>
  <c r="H233" i="2" l="1"/>
  <c r="H232" i="2"/>
  <c r="I79" i="1"/>
  <c r="F79" i="1" s="1"/>
  <c r="H234" i="2" l="1"/>
  <c r="E79" i="1" s="1"/>
  <c r="G79" i="1" s="1"/>
  <c r="H217" i="2"/>
  <c r="H216" i="2"/>
  <c r="H206" i="2"/>
  <c r="I73" i="1"/>
  <c r="F73" i="1" s="1"/>
  <c r="H218" i="2" l="1"/>
  <c r="E73" i="1" s="1"/>
  <c r="G73" i="1" s="1"/>
  <c r="H9" i="4"/>
  <c r="I9" i="4"/>
  <c r="H13" i="4"/>
  <c r="H14" i="4"/>
  <c r="I14" i="4"/>
  <c r="H15" i="4"/>
  <c r="I15" i="4"/>
  <c r="H25" i="4"/>
  <c r="I25" i="4"/>
  <c r="C24" i="4"/>
  <c r="C23" i="4"/>
  <c r="C22" i="4"/>
  <c r="C21" i="4"/>
  <c r="C20" i="4"/>
  <c r="C19" i="4"/>
  <c r="C18" i="4"/>
  <c r="C17" i="4"/>
  <c r="C16" i="4"/>
  <c r="C15" i="4"/>
  <c r="C14" i="4"/>
  <c r="C12" i="4"/>
  <c r="C11" i="4"/>
  <c r="C10" i="4"/>
  <c r="C9" i="4"/>
  <c r="C8" i="4"/>
  <c r="I11" i="1"/>
  <c r="I12" i="1"/>
  <c r="I13" i="1"/>
  <c r="K127" i="3"/>
  <c r="K128" i="3" s="1"/>
  <c r="H127" i="3"/>
  <c r="H126" i="3"/>
  <c r="H128" i="3"/>
  <c r="H125" i="3"/>
  <c r="I91" i="1"/>
  <c r="F91" i="1" s="1"/>
  <c r="H112" i="3"/>
  <c r="H111" i="3"/>
  <c r="H110" i="3"/>
  <c r="H109" i="3"/>
  <c r="H108" i="3"/>
  <c r="H107" i="3"/>
  <c r="H106" i="3"/>
  <c r="H437" i="2"/>
  <c r="E127" i="1" s="1"/>
  <c r="H412" i="2"/>
  <c r="E121" i="1" s="1"/>
  <c r="H68" i="3"/>
  <c r="H93" i="3"/>
  <c r="H92" i="3"/>
  <c r="H91" i="3"/>
  <c r="H90" i="3"/>
  <c r="H89" i="3"/>
  <c r="H88" i="3"/>
  <c r="H94" i="3" s="1"/>
  <c r="H87" i="3"/>
  <c r="H86" i="3"/>
  <c r="H85" i="3"/>
  <c r="H84" i="3"/>
  <c r="H71" i="3"/>
  <c r="H70" i="3"/>
  <c r="H69" i="3"/>
  <c r="H67" i="3"/>
  <c r="H66" i="3"/>
  <c r="I127" i="1"/>
  <c r="F127" i="1" s="1"/>
  <c r="H433" i="2"/>
  <c r="E126" i="1" s="1"/>
  <c r="H429" i="2"/>
  <c r="E125" i="1" s="1"/>
  <c r="H425" i="2"/>
  <c r="E124" i="1" s="1"/>
  <c r="I125" i="1"/>
  <c r="F125" i="1" s="1"/>
  <c r="I126" i="1"/>
  <c r="F126" i="1" s="1"/>
  <c r="I128" i="1"/>
  <c r="I129" i="1"/>
  <c r="I130" i="1"/>
  <c r="I124" i="1"/>
  <c r="F124" i="1" s="1"/>
  <c r="H396" i="2"/>
  <c r="H95" i="3" l="1"/>
  <c r="H130" i="3"/>
  <c r="H113" i="3"/>
  <c r="H129" i="3"/>
  <c r="H114" i="3"/>
  <c r="H72" i="3"/>
  <c r="G127" i="1"/>
  <c r="G126" i="1"/>
  <c r="G125" i="1"/>
  <c r="G124" i="1"/>
  <c r="H73" i="3"/>
  <c r="G580" i="2"/>
  <c r="H580" i="2" s="1"/>
  <c r="H497" i="2"/>
  <c r="E144" i="1" s="1"/>
  <c r="H493" i="2"/>
  <c r="E143" i="1" s="1"/>
  <c r="H489" i="2"/>
  <c r="E142" i="1" s="1"/>
  <c r="H485" i="2"/>
  <c r="E141" i="1" s="1"/>
  <c r="H469" i="2"/>
  <c r="E137" i="1" s="1"/>
  <c r="H464" i="2"/>
  <c r="H463" i="2"/>
  <c r="H460" i="2"/>
  <c r="E135" i="1" s="1"/>
  <c r="H456" i="2"/>
  <c r="E134" i="1" s="1"/>
  <c r="H452" i="2"/>
  <c r="E133" i="1" s="1"/>
  <c r="H447" i="2"/>
  <c r="E132" i="1" s="1"/>
  <c r="H443" i="2"/>
  <c r="E131" i="1" s="1"/>
  <c r="H421" i="2"/>
  <c r="E123" i="1" s="1"/>
  <c r="H415" i="2"/>
  <c r="H416" i="2" s="1"/>
  <c r="E122" i="1" s="1"/>
  <c r="H403" i="2"/>
  <c r="E119" i="1" s="1"/>
  <c r="H395" i="2"/>
  <c r="H397" i="2" s="1"/>
  <c r="E115" i="1" s="1"/>
  <c r="H377" i="2"/>
  <c r="H379" i="2" s="1"/>
  <c r="E108" i="1" s="1"/>
  <c r="H373" i="2"/>
  <c r="H374" i="2" s="1"/>
  <c r="E107" i="1" s="1"/>
  <c r="H370" i="2"/>
  <c r="E106" i="1" s="1"/>
  <c r="H366" i="2"/>
  <c r="E105" i="1" s="1"/>
  <c r="H332" i="2"/>
  <c r="H331" i="2"/>
  <c r="H330" i="2"/>
  <c r="H329" i="2"/>
  <c r="H303" i="2"/>
  <c r="H299" i="2"/>
  <c r="H297" i="2"/>
  <c r="H294" i="2"/>
  <c r="H293" i="2"/>
  <c r="H288" i="2"/>
  <c r="H287" i="2"/>
  <c r="H271" i="2"/>
  <c r="H270" i="2"/>
  <c r="H264" i="2"/>
  <c r="H265" i="2" s="1"/>
  <c r="E84" i="1" s="1"/>
  <c r="H255" i="2"/>
  <c r="H254" i="2"/>
  <c r="H250" i="2"/>
  <c r="H249" i="2"/>
  <c r="H245" i="2"/>
  <c r="H244" i="2"/>
  <c r="H242" i="2"/>
  <c r="H241" i="2"/>
  <c r="H240" i="2"/>
  <c r="H239" i="2"/>
  <c r="H238" i="2"/>
  <c r="H237" i="2"/>
  <c r="H227" i="2"/>
  <c r="H226" i="2"/>
  <c r="H225" i="2"/>
  <c r="H221" i="2"/>
  <c r="H211" i="2"/>
  <c r="H210" i="2"/>
  <c r="H205" i="2"/>
  <c r="H207" i="2" s="1"/>
  <c r="E71" i="1" s="1"/>
  <c r="H304" i="2" l="1"/>
  <c r="E95" i="1" s="1"/>
  <c r="K97" i="1" s="1"/>
  <c r="H75" i="3"/>
  <c r="H132" i="1" s="1"/>
  <c r="I132" i="1" s="1"/>
  <c r="F132" i="1" s="1"/>
  <c r="G132" i="1" s="1"/>
  <c r="H116" i="3"/>
  <c r="H132" i="3"/>
  <c r="H97" i="3"/>
  <c r="H133" i="1" s="1"/>
  <c r="I133" i="1" s="1"/>
  <c r="F133" i="1" s="1"/>
  <c r="G133" i="1" s="1"/>
  <c r="H212" i="2"/>
  <c r="E72" i="1" s="1"/>
  <c r="H333" i="2"/>
  <c r="E97" i="1" s="1"/>
  <c r="H289" i="2"/>
  <c r="H581" i="2"/>
  <c r="E156" i="1" s="1"/>
  <c r="G156" i="1" s="1"/>
  <c r="H256" i="2"/>
  <c r="E82" i="1" s="1"/>
  <c r="H251" i="2"/>
  <c r="E81" i="1" s="1"/>
  <c r="H349" i="2"/>
  <c r="E99" i="1" s="1"/>
  <c r="G99" i="1" s="1"/>
  <c r="H465" i="2"/>
  <c r="E136" i="1" s="1"/>
  <c r="H222" i="2"/>
  <c r="E74" i="1" s="1"/>
  <c r="H383" i="2"/>
  <c r="H384" i="2" s="1"/>
  <c r="E112" i="1" s="1"/>
  <c r="H272" i="2"/>
  <c r="E88" i="1" s="1"/>
  <c r="H246" i="2"/>
  <c r="E80" i="1" s="1"/>
  <c r="H228" i="2"/>
  <c r="E75" i="1" s="1"/>
  <c r="I68" i="1"/>
  <c r="I69" i="1"/>
  <c r="I70" i="1"/>
  <c r="I71" i="1"/>
  <c r="F71" i="1" s="1"/>
  <c r="I72" i="1"/>
  <c r="F72" i="1" s="1"/>
  <c r="F74" i="1"/>
  <c r="F75" i="1"/>
  <c r="I76" i="1"/>
  <c r="I77" i="1"/>
  <c r="I78" i="1"/>
  <c r="F80" i="1"/>
  <c r="I81" i="1"/>
  <c r="F81" i="1" s="1"/>
  <c r="I82" i="1"/>
  <c r="F82" i="1" s="1"/>
  <c r="I83" i="1"/>
  <c r="F83" i="1" s="1"/>
  <c r="I84" i="1"/>
  <c r="F84" i="1" s="1"/>
  <c r="G84" i="1" s="1"/>
  <c r="I85" i="1"/>
  <c r="I86" i="1"/>
  <c r="I87" i="1"/>
  <c r="I88" i="1"/>
  <c r="F88" i="1" s="1"/>
  <c r="I89" i="1"/>
  <c r="F89" i="1" s="1"/>
  <c r="I90" i="1"/>
  <c r="F90" i="1" s="1"/>
  <c r="I92" i="1"/>
  <c r="I93" i="1"/>
  <c r="I94" i="1"/>
  <c r="I95" i="1"/>
  <c r="F95" i="1" s="1"/>
  <c r="I96" i="1"/>
  <c r="F96" i="1" s="1"/>
  <c r="I97" i="1"/>
  <c r="F97" i="1" s="1"/>
  <c r="I98" i="1"/>
  <c r="F98" i="1" s="1"/>
  <c r="G98" i="1" s="1"/>
  <c r="I100" i="1"/>
  <c r="F100" i="1" s="1"/>
  <c r="I101" i="1"/>
  <c r="F101" i="1" s="1"/>
  <c r="I102" i="1"/>
  <c r="I103" i="1"/>
  <c r="I104" i="1"/>
  <c r="I105" i="1"/>
  <c r="F105" i="1" s="1"/>
  <c r="G105" i="1" s="1"/>
  <c r="I106" i="1"/>
  <c r="F106" i="1" s="1"/>
  <c r="G106" i="1" s="1"/>
  <c r="I107" i="1"/>
  <c r="F107" i="1" s="1"/>
  <c r="G107" i="1" s="1"/>
  <c r="I109" i="1"/>
  <c r="I110" i="1"/>
  <c r="I111" i="1"/>
  <c r="I112" i="1"/>
  <c r="F112" i="1" s="1"/>
  <c r="I113" i="1"/>
  <c r="F113" i="1" s="1"/>
  <c r="G113" i="1" s="1"/>
  <c r="I114" i="1"/>
  <c r="F114" i="1" s="1"/>
  <c r="G114" i="1" s="1"/>
  <c r="I115" i="1"/>
  <c r="F115" i="1" s="1"/>
  <c r="G115" i="1" s="1"/>
  <c r="I116" i="1"/>
  <c r="I117" i="1"/>
  <c r="I118" i="1"/>
  <c r="I120" i="1"/>
  <c r="F120" i="1" s="1"/>
  <c r="G120" i="1" s="1"/>
  <c r="I121" i="1"/>
  <c r="F121" i="1" s="1"/>
  <c r="G121" i="1" s="1"/>
  <c r="I122" i="1"/>
  <c r="F122" i="1" s="1"/>
  <c r="G122" i="1" s="1"/>
  <c r="I123" i="1"/>
  <c r="F123" i="1" s="1"/>
  <c r="G123" i="1" s="1"/>
  <c r="I131" i="1"/>
  <c r="F131" i="1" s="1"/>
  <c r="G131" i="1" s="1"/>
  <c r="I134" i="1"/>
  <c r="F134" i="1" s="1"/>
  <c r="G134" i="1" s="1"/>
  <c r="I135" i="1"/>
  <c r="F135" i="1" s="1"/>
  <c r="G135" i="1" s="1"/>
  <c r="I136" i="1"/>
  <c r="F136" i="1" s="1"/>
  <c r="I137" i="1"/>
  <c r="F137" i="1" s="1"/>
  <c r="G137" i="1" s="1"/>
  <c r="I138" i="1"/>
  <c r="F138" i="1" s="1"/>
  <c r="G138" i="1" s="1"/>
  <c r="I139" i="1"/>
  <c r="F139" i="1" s="1"/>
  <c r="G139" i="1" s="1"/>
  <c r="I140" i="1"/>
  <c r="F140" i="1" s="1"/>
  <c r="G140" i="1" s="1"/>
  <c r="I141" i="1"/>
  <c r="F141" i="1" s="1"/>
  <c r="G141" i="1" s="1"/>
  <c r="I142" i="1"/>
  <c r="F142" i="1" s="1"/>
  <c r="G142" i="1" s="1"/>
  <c r="I143" i="1"/>
  <c r="F143" i="1" s="1"/>
  <c r="G143" i="1" s="1"/>
  <c r="I144" i="1"/>
  <c r="F144" i="1" s="1"/>
  <c r="G144" i="1" s="1"/>
  <c r="I145" i="1"/>
  <c r="F145" i="1" s="1"/>
  <c r="G145" i="1" s="1"/>
  <c r="I146" i="1"/>
  <c r="I147" i="1"/>
  <c r="I148" i="1"/>
  <c r="I149" i="1"/>
  <c r="F149" i="1" s="1"/>
  <c r="G149" i="1" s="1"/>
  <c r="I158" i="1"/>
  <c r="I159" i="1"/>
  <c r="I160" i="1"/>
  <c r="I161" i="1"/>
  <c r="I62" i="1"/>
  <c r="F62" i="1" s="1"/>
  <c r="G62" i="1" s="1"/>
  <c r="G88" i="1" l="1"/>
  <c r="E91" i="1"/>
  <c r="G91" i="1" s="1"/>
  <c r="G81" i="1"/>
  <c r="G89" i="1"/>
  <c r="G74" i="1"/>
  <c r="G96" i="1"/>
  <c r="G95" i="1"/>
  <c r="G82" i="1"/>
  <c r="G75" i="1"/>
  <c r="G101" i="1"/>
  <c r="G136" i="1"/>
  <c r="G146" i="1" s="1"/>
  <c r="D23" i="4" s="1"/>
  <c r="H23" i="4" s="1"/>
  <c r="G97" i="1"/>
  <c r="G72" i="1"/>
  <c r="G71" i="1"/>
  <c r="G80" i="1"/>
  <c r="G112" i="1"/>
  <c r="G116" i="1" s="1"/>
  <c r="D21" i="4" s="1"/>
  <c r="H21" i="4" s="1"/>
  <c r="G100" i="1"/>
  <c r="G83" i="1"/>
  <c r="G90" i="1"/>
  <c r="G85" i="1" l="1"/>
  <c r="G76" i="1"/>
  <c r="G102" i="1"/>
  <c r="D19" i="4" s="1"/>
  <c r="G158" i="1"/>
  <c r="D24" i="4" s="1"/>
  <c r="H24" i="4" s="1"/>
  <c r="G92" i="1"/>
  <c r="D18" i="4" s="1"/>
  <c r="I18" i="4" s="1"/>
  <c r="H18" i="4" s="1"/>
  <c r="H19" i="4" l="1"/>
  <c r="H134" i="2"/>
  <c r="E46" i="1" s="1"/>
  <c r="I41" i="1"/>
  <c r="F41" i="1" s="1"/>
  <c r="I42" i="1"/>
  <c r="F42" i="1" s="1"/>
  <c r="I43" i="1"/>
  <c r="F43" i="1" s="1"/>
  <c r="I44" i="1"/>
  <c r="F44" i="1" s="1"/>
  <c r="H110" i="2"/>
  <c r="E41" i="1" s="1"/>
  <c r="I46" i="1"/>
  <c r="F46" i="1" s="1"/>
  <c r="I47" i="1"/>
  <c r="I48" i="1"/>
  <c r="H97" i="2"/>
  <c r="E35" i="1" s="1"/>
  <c r="H92" i="2"/>
  <c r="H89" i="2"/>
  <c r="E33" i="1" s="1"/>
  <c r="H84" i="2"/>
  <c r="I33" i="1"/>
  <c r="F33" i="1" s="1"/>
  <c r="I34" i="1"/>
  <c r="F34" i="1" s="1"/>
  <c r="H66" i="2"/>
  <c r="E28" i="1" s="1"/>
  <c r="H61" i="2"/>
  <c r="I27" i="1"/>
  <c r="F27" i="1" s="1"/>
  <c r="I28" i="1"/>
  <c r="F28" i="1" s="1"/>
  <c r="H19" i="2"/>
  <c r="H18" i="2"/>
  <c r="H17" i="2"/>
  <c r="H51" i="5"/>
  <c r="G51" i="5"/>
  <c r="F51" i="5"/>
  <c r="C43" i="5"/>
  <c r="H29" i="5"/>
  <c r="G29" i="5"/>
  <c r="F29" i="5"/>
  <c r="C29" i="5"/>
  <c r="C27" i="5"/>
  <c r="C22" i="5"/>
  <c r="H31" i="3"/>
  <c r="H30" i="3"/>
  <c r="H29" i="3"/>
  <c r="H28" i="3"/>
  <c r="H27" i="3"/>
  <c r="H26" i="3"/>
  <c r="H25" i="3"/>
  <c r="H11" i="3"/>
  <c r="H10" i="3"/>
  <c r="H9" i="3"/>
  <c r="H8" i="3"/>
  <c r="H130" i="2"/>
  <c r="E45" i="1" s="1"/>
  <c r="H126" i="2"/>
  <c r="E44" i="1" s="1"/>
  <c r="H106" i="2"/>
  <c r="E40" i="1" s="1"/>
  <c r="H102" i="2"/>
  <c r="E39" i="1" s="1"/>
  <c r="H83" i="2"/>
  <c r="H82" i="2"/>
  <c r="H78" i="2"/>
  <c r="H77" i="2"/>
  <c r="H58" i="2"/>
  <c r="E26" i="1" s="1"/>
  <c r="H54" i="2"/>
  <c r="E25" i="1" s="1"/>
  <c r="H49" i="2"/>
  <c r="E24" i="1" s="1"/>
  <c r="H45" i="2"/>
  <c r="E23" i="1" s="1"/>
  <c r="H11" i="2"/>
  <c r="H12" i="2" s="1"/>
  <c r="E10" i="1" s="1"/>
  <c r="I67" i="1"/>
  <c r="I66" i="1"/>
  <c r="F66" i="1" s="1"/>
  <c r="G66" i="1" s="1"/>
  <c r="I65" i="1"/>
  <c r="F65" i="1" s="1"/>
  <c r="G65" i="1" s="1"/>
  <c r="I64" i="1"/>
  <c r="F64" i="1" s="1"/>
  <c r="G64" i="1" s="1"/>
  <c r="I63" i="1"/>
  <c r="F63" i="1" s="1"/>
  <c r="G63" i="1" s="1"/>
  <c r="I61" i="1"/>
  <c r="I60" i="1"/>
  <c r="I59" i="1"/>
  <c r="I45" i="1"/>
  <c r="F45" i="1" s="1"/>
  <c r="I40" i="1"/>
  <c r="F40" i="1" s="1"/>
  <c r="I39" i="1"/>
  <c r="F39" i="1" s="1"/>
  <c r="I38" i="1"/>
  <c r="I37" i="1"/>
  <c r="I36" i="1"/>
  <c r="I35" i="1"/>
  <c r="F35" i="1" s="1"/>
  <c r="I32" i="1"/>
  <c r="F32" i="1" s="1"/>
  <c r="I31" i="1"/>
  <c r="F31" i="1" s="1"/>
  <c r="I29" i="1"/>
  <c r="F29" i="1" s="1"/>
  <c r="I26" i="1"/>
  <c r="F26" i="1" s="1"/>
  <c r="I25" i="1"/>
  <c r="F25" i="1" s="1"/>
  <c r="I24" i="1"/>
  <c r="F24" i="1" s="1"/>
  <c r="I23" i="1"/>
  <c r="F23" i="1" s="1"/>
  <c r="I22" i="1"/>
  <c r="I21" i="1"/>
  <c r="I20" i="1"/>
  <c r="I19" i="1"/>
  <c r="F19" i="1" s="1"/>
  <c r="I18" i="1"/>
  <c r="F18" i="1" s="1"/>
  <c r="I17" i="1"/>
  <c r="F17" i="1" s="1"/>
  <c r="I16" i="1"/>
  <c r="F16" i="1" s="1"/>
  <c r="I15" i="1"/>
  <c r="F15" i="1" s="1"/>
  <c r="I10" i="1"/>
  <c r="F10" i="1" s="1"/>
  <c r="H35" i="3" l="1"/>
  <c r="H37" i="3" s="1"/>
  <c r="H119" i="1" s="1"/>
  <c r="H85" i="2"/>
  <c r="E32" i="1" s="1"/>
  <c r="G32" i="1" s="1"/>
  <c r="H13" i="3"/>
  <c r="H12" i="3"/>
  <c r="H93" i="2"/>
  <c r="G46" i="1"/>
  <c r="G45" i="1"/>
  <c r="G44" i="1"/>
  <c r="G43" i="1"/>
  <c r="G42" i="1"/>
  <c r="G41" i="1"/>
  <c r="G40" i="1"/>
  <c r="G39" i="1"/>
  <c r="G35" i="1"/>
  <c r="G33" i="1"/>
  <c r="H62" i="2"/>
  <c r="H74" i="2"/>
  <c r="G28" i="1"/>
  <c r="G26" i="1"/>
  <c r="G19" i="1"/>
  <c r="G23" i="1"/>
  <c r="G24" i="1"/>
  <c r="G25" i="1"/>
  <c r="H34" i="2"/>
  <c r="H29" i="2"/>
  <c r="G16" i="1"/>
  <c r="H20" i="2"/>
  <c r="H79" i="2"/>
  <c r="G10" i="1"/>
  <c r="G67" i="1"/>
  <c r="G47" i="1" l="1"/>
  <c r="D12" i="4" s="1"/>
  <c r="I12" i="4" s="1"/>
  <c r="G12" i="4" s="1"/>
  <c r="H12" i="4" s="1"/>
  <c r="E34" i="1"/>
  <c r="G34" i="1" s="1"/>
  <c r="E31" i="1"/>
  <c r="G31" i="1" s="1"/>
  <c r="E27" i="1"/>
  <c r="G27" i="1" s="1"/>
  <c r="G29" i="1"/>
  <c r="E30" i="1"/>
  <c r="G30" i="1" s="1"/>
  <c r="E17" i="1"/>
  <c r="G17" i="1" s="1"/>
  <c r="E18" i="1"/>
  <c r="G18" i="1" s="1"/>
  <c r="E15" i="1"/>
  <c r="G15" i="1" s="1"/>
  <c r="I119" i="1"/>
  <c r="F119" i="1" s="1"/>
  <c r="G119" i="1" s="1"/>
  <c r="G128" i="1" s="1"/>
  <c r="D22" i="4" s="1"/>
  <c r="H22" i="4" s="1"/>
  <c r="H15" i="3"/>
  <c r="H108" i="1" l="1"/>
  <c r="I108" i="1" s="1"/>
  <c r="F108" i="1" s="1"/>
  <c r="G108" i="1" s="1"/>
  <c r="G109" i="1" s="1"/>
  <c r="D20" i="4" s="1"/>
  <c r="H20" i="4" s="1"/>
  <c r="G36" i="1"/>
  <c r="D11" i="4" s="1"/>
  <c r="G20" i="1"/>
  <c r="G11" i="1"/>
  <c r="D16" i="4"/>
  <c r="I16" i="4" s="1"/>
  <c r="H16" i="4" s="1"/>
  <c r="I11" i="4" l="1"/>
  <c r="D8" i="4"/>
  <c r="D10" i="4"/>
  <c r="G59" i="1"/>
  <c r="D17" i="4"/>
  <c r="G160" i="1"/>
  <c r="F10" i="4" l="1"/>
  <c r="F26" i="4" s="1"/>
  <c r="I10" i="4"/>
  <c r="E10" i="4" s="1"/>
  <c r="I8" i="4"/>
  <c r="E8" i="4" s="1"/>
  <c r="G162" i="1"/>
  <c r="I17" i="4"/>
  <c r="H11" i="4"/>
  <c r="E26" i="4" l="1"/>
  <c r="H8" i="4"/>
  <c r="G26" i="4"/>
  <c r="D26" i="4"/>
  <c r="F27" i="4" s="1"/>
  <c r="H17" i="4"/>
  <c r="H10" i="4" l="1"/>
  <c r="D27" i="4"/>
  <c r="E27" i="4"/>
  <c r="G27" i="4"/>
  <c r="H26" i="4"/>
  <c r="H27" i="4" l="1"/>
</calcChain>
</file>

<file path=xl/sharedStrings.xml><?xml version="1.0" encoding="utf-8"?>
<sst xmlns="http://schemas.openxmlformats.org/spreadsheetml/2006/main" count="1624" uniqueCount="611">
  <si>
    <t>RECURSOS:</t>
  </si>
  <si>
    <t>TABELAS REFERÊNCIA:</t>
  </si>
  <si>
    <t xml:space="preserve">ORÇAMENTO BASE                               </t>
  </si>
  <si>
    <t>ITEM</t>
  </si>
  <si>
    <t>CÓDIGO/TABELA</t>
  </si>
  <si>
    <t>DISCRIMINAÇÃO DOS SERVIÇOS</t>
  </si>
  <si>
    <t>UNIDADE</t>
  </si>
  <si>
    <t>QUANTIDADE</t>
  </si>
  <si>
    <t>PREÇO UNITÁRIO COM BDI</t>
  </si>
  <si>
    <t>PREÇO TOTAL COM BDI</t>
  </si>
  <si>
    <t xml:space="preserve">PREÇO UNITÁRIO </t>
  </si>
  <si>
    <t xml:space="preserve">PREÇO TOTAL </t>
  </si>
  <si>
    <t>1.0</t>
  </si>
  <si>
    <t xml:space="preserve">SERVIÇOS PRELIMINARES </t>
  </si>
  <si>
    <t>1.1</t>
  </si>
  <si>
    <t>103689-SINAPI</t>
  </si>
  <si>
    <t>FORNECIMENTO E INSTALAÇÃO DE PLACA DE OBRA COM CHAPA GALVANIZADA E ESTRUTURA DE MADEIRA. AF_03/2022_PS</t>
  </si>
  <si>
    <t>M2</t>
  </si>
  <si>
    <t>M3</t>
  </si>
  <si>
    <t>COMPOSIÇÃO</t>
  </si>
  <si>
    <t>M</t>
  </si>
  <si>
    <t>TOTAL 1.0</t>
  </si>
  <si>
    <t>2.0</t>
  </si>
  <si>
    <t>2.1</t>
  </si>
  <si>
    <t>PISOS / PASSEIOS</t>
  </si>
  <si>
    <t>2.1.1</t>
  </si>
  <si>
    <t>94273-SINAPI</t>
  </si>
  <si>
    <t>2.1.2</t>
  </si>
  <si>
    <t>2.1.3</t>
  </si>
  <si>
    <t>92397-SINAPI</t>
  </si>
  <si>
    <t>EXECUÇÃO DE PAVIMENTO EM PISO INTERTRAVADO, COM BLOCO RETANGULAR COR NATURAL DE 20 X 10 CM, ESPESSURA 6 CM. AF_10/2022</t>
  </si>
  <si>
    <t>2.1.4</t>
  </si>
  <si>
    <t>93680-SINAPI</t>
  </si>
  <si>
    <t>EXECUÇÃO DE PAVIMENTO EM PISO INTERTRAVADO, COM BLOCO RETANGULAR COLORIDO DE 20 X 10 CM, ESPESSURA 6 CM. AF_10/2022</t>
  </si>
  <si>
    <t>2.1.5</t>
  </si>
  <si>
    <t>94990-SINAPI</t>
  </si>
  <si>
    <t>EXECUÇÃO DE PASSEIO (CALÇADA) OU PISO DE CONCRETO COM CONCRETO MOLDADO IN LOCO, FEITO EM OBRA, ACABAMENTO CONVENCIONAL, NÃO ARMADO. AF_08/2022</t>
  </si>
  <si>
    <t>102498-SINAPI</t>
  </si>
  <si>
    <t>PINTURA DE MEIO-FIO COM TINTA BRANCA A BASE DE CAL (CAIAÇÃO). AF_05/2021</t>
  </si>
  <si>
    <t>SUB TOTAL 2.1</t>
  </si>
  <si>
    <t>2.2</t>
  </si>
  <si>
    <t>INSTALAÇÕES ELÉTRICAS</t>
  </si>
  <si>
    <t>2.2.1</t>
  </si>
  <si>
    <t>101493-SINAPI</t>
  </si>
  <si>
    <t>ENTRADA DE ENERGIA ELÉTRICA, AÉREA, MONOFÁSICA, COM CAIXA DE EMBUTIR, CABO DE 10 MM2 E DISJUNTOR DIN 50A (NÃO INCLUSO O POSTE DE CONCRETO). AF_07/2020_PS</t>
  </si>
  <si>
    <t>UND</t>
  </si>
  <si>
    <t>2.2.2</t>
  </si>
  <si>
    <t>5057-INSUMOS SINAPI</t>
  </si>
  <si>
    <t>POSTE DE CONCRETO DUPLO T, TIPO B, 300 KG, H = 10 M (NBR 8451)</t>
  </si>
  <si>
    <t>2.2.3</t>
  </si>
  <si>
    <t>2.2.4</t>
  </si>
  <si>
    <t>96985-SINAPI</t>
  </si>
  <si>
    <t>2.2.5</t>
  </si>
  <si>
    <t>5052-INSUMOS SINAPI</t>
  </si>
  <si>
    <t xml:space="preserve">POSTE CONICO CONTINUO EM ACO GALVANIZADO, CURVO, BRACO SIMPLES, FLANGEADO, H = 7 M, DIAMETRO INFERIOR = *125*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</si>
  <si>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2.2.6</t>
  </si>
  <si>
    <t>93358-SINAPI</t>
  </si>
  <si>
    <t>ESCAVAÇÃO MANUAL DE VALA COM PROFUNDIDADE MENOR OU IGUAL A 1,30 M. AF_02/2021</t>
  </si>
  <si>
    <t>2.2.7</t>
  </si>
  <si>
    <t>2.2.8</t>
  </si>
  <si>
    <t>91868-SINAPI</t>
  </si>
  <si>
    <t>ELETRODUTO RÍGIDO ROSCÁVEL, PVC, DN 32 MM (1"), PARA CIRCUITOS TERMINAIS, INSTALADO EM LAJE - FORNECIMENTO E INSTALAÇÃO. AF_03/2023</t>
  </si>
  <si>
    <t>2.2.9</t>
  </si>
  <si>
    <t>2.2.10</t>
  </si>
  <si>
    <t>91928-SINAPI</t>
  </si>
  <si>
    <t>CABO DE COBRE FLEXÍVEL ISOLADO, 4 MM², ANTI-CHAMA 450/750 V, PARA CIRCUITOS TERMINAIS - FORNECIMENTO E INSTALAÇÃO. AF_03/2023</t>
  </si>
  <si>
    <t>2.2.11</t>
  </si>
  <si>
    <t>101659-SINAPI</t>
  </si>
  <si>
    <t>LUMINÁRIA DE LED PARA ILUMINAÇÃO PÚBLICA, DE 181 W ATÉ 239 W - FORNECIMENTO E INSTALAÇÃO. AF_08/2020</t>
  </si>
  <si>
    <t>2.2.12</t>
  </si>
  <si>
    <t>101632-SINAPI</t>
  </si>
  <si>
    <t>RELÉ FOTOELÉTRICO PARA COMANDO DE ILUMINAÇÃO EXTERNA 1000 W - FORNECIMENTO E INSTALAÇÃO. AF_08/2020</t>
  </si>
  <si>
    <t>SUB TOTAL 2.2</t>
  </si>
  <si>
    <t>2.3</t>
  </si>
  <si>
    <t>URBANIZAÇÕES E PAISAGISMO</t>
  </si>
  <si>
    <t>2.3.1</t>
  </si>
  <si>
    <t>2.3.2</t>
  </si>
  <si>
    <t>98511-SINAPI</t>
  </si>
  <si>
    <t>PLANTIO DE ÁRVORE ORNAMENTAL COM ALTURA DE MUDA MAIOR QUE 2,00 M E MENOR OU IGUAL A 4,00 M. AF_05/2018</t>
  </si>
  <si>
    <t>2.3.3</t>
  </si>
  <si>
    <t>98520-SINAPI</t>
  </si>
  <si>
    <t>APLICAÇÃO DE ADUBO EM SOLO. AF_05/2018</t>
  </si>
  <si>
    <t>2.3.4</t>
  </si>
  <si>
    <t>98504-SINAPI</t>
  </si>
  <si>
    <t>PLANTIO DE GRAMA EM PLACAS. AF_05/2018</t>
  </si>
  <si>
    <t>2.3.5</t>
  </si>
  <si>
    <t>2.3.6</t>
  </si>
  <si>
    <t>86916-SINAPI</t>
  </si>
  <si>
    <t>TORNEIRA PLÁSTICA 3/4 PARA TANQUE - FORNECIMENTO E INSTALAÇÃO. AF_01/2020</t>
  </si>
  <si>
    <t>SUB TOTAL 2.3</t>
  </si>
  <si>
    <t>11677-ORSE</t>
  </si>
  <si>
    <t>MESA DE CONCRETO POLIDO FCK=21 MPA, COM TABULEIRO EM PASTILHA CERÂMICA, BASE DE TUBO DE CONCRETO Ø=0,30M E BANCOS EM TUBO DE CONCRETO Ø=0,40M</t>
  </si>
  <si>
    <t>TOTAL 2.0</t>
  </si>
  <si>
    <t>3.0</t>
  </si>
  <si>
    <t>3.1</t>
  </si>
  <si>
    <t>INFRAESTRUTURA</t>
  </si>
  <si>
    <t>SUPERESTRUTURA</t>
  </si>
  <si>
    <t>PISOS/PASSEIOS</t>
  </si>
  <si>
    <t>REVESTIMENTOS</t>
  </si>
  <si>
    <t>ESQUADRIAS</t>
  </si>
  <si>
    <t>PORTA DE ENROLAR MANUAL COMPLETA, ARTICULADA RAIADA LARGA, EM ACO GALVANIZADO NATURAL, CHAPA NUMERO 24 (FORNECIMENTO E INSTALACAO)</t>
  </si>
  <si>
    <t>COBERTURA</t>
  </si>
  <si>
    <t>INSTALAÇÕES HIDROSSANITÁRIAS</t>
  </si>
  <si>
    <t>PONTO DE ESGOTO COM TUBO DE PVC RÍGIDO SOLDÁVEL DE Ø 50 MM (PIAS DE COZINHA, MÁQUINAS DE LAVAR, ETC...)</t>
  </si>
  <si>
    <t>PINTURAS E ACABAMENTOS</t>
  </si>
  <si>
    <t>TOTAL 3.0</t>
  </si>
  <si>
    <t>TOTAL GERAL</t>
  </si>
  <si>
    <t>BDI ADOTADO DE 18,58%</t>
  </si>
  <si>
    <t>MEMÓRIA DE CÁLCULO - ORÇAMENTO BASE</t>
  </si>
  <si>
    <t>Item</t>
  </si>
  <si>
    <t>COMPRIMENTO</t>
  </si>
  <si>
    <t>ALTURA</t>
  </si>
  <si>
    <t>LARGURA</t>
  </si>
  <si>
    <t>REPETIÇÕES</t>
  </si>
  <si>
    <t>TOTAL</t>
  </si>
  <si>
    <t>SERVIÇOS PRELIMINARES</t>
  </si>
  <si>
    <t>DIMENSÕES</t>
  </si>
  <si>
    <t>ÁRETA TOTAL CONFORME PROJETO AUTOCAD</t>
  </si>
  <si>
    <t>ENTRADA PRINCIPAL</t>
  </si>
  <si>
    <t>DISTRIBUIÇÃO ENTRADA + ENCAMINHAMENTO PRAÇA</t>
  </si>
  <si>
    <t>UNIDADES</t>
  </si>
  <si>
    <t>COMPOSIÇÕES DE CUSTOS</t>
  </si>
  <si>
    <t>FONTE</t>
  </si>
  <si>
    <t>DISCRIMINAÇÃO</t>
  </si>
  <si>
    <t>CLASS</t>
  </si>
  <si>
    <t>UNID.</t>
  </si>
  <si>
    <t>COEF.</t>
  </si>
  <si>
    <t>PREÇO(R$)</t>
  </si>
  <si>
    <t>PREÇO TOTAL (R$)</t>
  </si>
  <si>
    <t>CÓDIGO</t>
  </si>
  <si>
    <t>TABELA</t>
  </si>
  <si>
    <t>88309</t>
  </si>
  <si>
    <t>SINAPI</t>
  </si>
  <si>
    <t>PEDREIRO COM ENCARGOS COMPLEMENTARES</t>
  </si>
  <si>
    <t>M.O.</t>
  </si>
  <si>
    <t>H</t>
  </si>
  <si>
    <t>88316</t>
  </si>
  <si>
    <t>SERVENTE COM ENCARGOS COMPLEMENTARES</t>
  </si>
  <si>
    <t>PREÇO (mão-de-obra):</t>
  </si>
  <si>
    <t>PREÇO (material):</t>
  </si>
  <si>
    <t>PREÇO (equipamento):</t>
  </si>
  <si>
    <t>PREÇO TOTAL (unit.):</t>
  </si>
  <si>
    <t>COEFICIENTES OBTIDOS NA TABELA:</t>
  </si>
  <si>
    <t>INSUMOS E COMPOSIÇÕES ADAPTADOS DA TABELA:</t>
  </si>
  <si>
    <t>SINAPI NÃO DESONERADO NA DATA BASE OUT/2023</t>
  </si>
  <si>
    <t>INSUMOS SINAPI</t>
  </si>
  <si>
    <t>MAT.</t>
  </si>
  <si>
    <t>KG</t>
  </si>
  <si>
    <t>COEFICIENTES EXTRAÍDOS DA TABELA:</t>
  </si>
  <si>
    <t xml:space="preserve">CÓDIGO </t>
  </si>
  <si>
    <t xml:space="preserve">TABELA </t>
  </si>
  <si>
    <t>UN</t>
  </si>
  <si>
    <t>L</t>
  </si>
  <si>
    <t>SINAPI
 INSUMO</t>
  </si>
  <si>
    <t>4911</t>
  </si>
  <si>
    <t xml:space="preserve">PORTA DE ENROLAR MANUAL COMPLETA, ARTICULADA RAIADA LARGA, EM ACO GALVANIZADO NATURAL, CHAPA NUMERO 24 (SEM INSTALACAO)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</si>
  <si>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COMPOSICAO</t>
  </si>
  <si>
    <t>88631</t>
  </si>
  <si>
    <t>ARGAMASSA TRAÇO 1:4 (CIMENTO E AREIA MÉDIA), PREPARO MANUAL. AF_08/2014</t>
  </si>
  <si>
    <t>COMPOSIÇÃO EXTRAÍDA DO ITEM 01857/ORSE - PORTA EM AÇO, EM CHAPA GALVANIZADA Nº 24, RAIADA, DE ENROLAR</t>
  </si>
  <si>
    <t>PREÇO (R$)</t>
  </si>
  <si>
    <t>90447</t>
  </si>
  <si>
    <t>2,2000000</t>
  </si>
  <si>
    <t>90456</t>
  </si>
  <si>
    <t>1,0000000</t>
  </si>
  <si>
    <t>90466</t>
  </si>
  <si>
    <t>2,0000000</t>
  </si>
  <si>
    <t>91852</t>
  </si>
  <si>
    <t>ELETRODUTO FLEXÍVEL CORRUGADO, PVC, DN 20 MM (1/2"), PARA CIRCUITOS TERMINAIS, INSTALADO EM PAREDE - FORNECIMENTO E INSTALAÇÃO. AF_03/2023</t>
  </si>
  <si>
    <t>91924</t>
  </si>
  <si>
    <t>CABO DE COBRE FLEXÍVEL ISOLADO, 1,5 MM², ANTI-CHAMA 450/750 V, PARA CIRCUITOS TERMINAIS - FORNECIMENTO E INSTALAÇÃO. AF_03/2023</t>
  </si>
  <si>
    <t>8,4000000</t>
  </si>
  <si>
    <t>91937</t>
  </si>
  <si>
    <t>CAIXA OCTOGONAL 3" X 3", PVC, INSTALADA EM LAJE - FORNECIMENTO E INSTALAÇÃO. AF_03/2023</t>
  </si>
  <si>
    <t>0,3750000</t>
  </si>
  <si>
    <t>91940</t>
  </si>
  <si>
    <t>CAIXA RETANGULAR 4" X 2" MÉDIA (1,30 M DO PISO), PVC, INSTALADA EM PAREDE - FORNECIMENTO E INSTALAÇÃO. AF_12/2015</t>
  </si>
  <si>
    <t>91953</t>
  </si>
  <si>
    <t>INTERRUPTOR SIMPLES (1 MÓDULO), 10A/250V, INCLUINDO SUPORTE E PLACA - FORNECIMENTO E INSTALAÇÃO. AF_12/2015</t>
  </si>
  <si>
    <t>PREÇO (MÃO-DE-OBRA):</t>
  </si>
  <si>
    <t>PREÇO (MATERIAL):</t>
  </si>
  <si>
    <t>PREÇO (EQUIÁMENTO):</t>
  </si>
  <si>
    <t>PREÇO TOTAL (UNIT.):</t>
  </si>
  <si>
    <t>COMPOSIÇÃO EXTRAÍDA E ADAPTADA DO CÓDIGO: 93128 SINAPI - PONTO DE ILUMINAÇÃO RESIDENCIAL INCLUINDO INTERRUPTOR SIMPLES, CAIXA ELÉTRICA, ELETRODUTO, CABO, RASGO, QUEBRA E CHUMBAMENTO (EXCLUINDO LUMINÁRIA E LÂMPADA). AF_01/2016</t>
  </si>
  <si>
    <t>INSUMOS EXTRAÍDOS DAS TABELAS:</t>
  </si>
  <si>
    <t>ADESIVO PLASTICO PARA PVC, FRASCO COM 850 GR</t>
  </si>
  <si>
    <t>20078</t>
  </si>
  <si>
    <t>PASTA LUBRIFICANTE PARA TUBOS E CONEXOES COM JUNTA ELASTICA (USO EM PVC, ACO, POLIETILENO E OUTROS) ( DE *400* G)</t>
  </si>
  <si>
    <t>20083</t>
  </si>
  <si>
    <t>SOLUCAO LIMPADORA PARA PVC, FRASCO COM 1000 CM3</t>
  </si>
  <si>
    <t>ESTOPA</t>
  </si>
  <si>
    <t>88267</t>
  </si>
  <si>
    <t>ENCANADOR OU BOMBEIRO HIDRÁULICO COM ENCARGOS COMPLEMENTARES</t>
  </si>
  <si>
    <t>3518</t>
  </si>
  <si>
    <t>JOELHO PVC, SOLDAVEL, PB, 45 GRAUS, DN 50 MM, PARA ESGOTO PREDIAL</t>
  </si>
  <si>
    <t>3767</t>
  </si>
  <si>
    <t>LIXA EM FOLHA PARA PAREDE OU MADEIRA, NUMERO 120 (COR VERMELHA)</t>
  </si>
  <si>
    <t>7097</t>
  </si>
  <si>
    <t>TE SANITARIO, PVC, DN 50 X 50 MM, SERIE NORMAL, PARA ESGOTO PREDIAL</t>
  </si>
  <si>
    <t>9838</t>
  </si>
  <si>
    <t>TUBO PVC SERIE NORMAL, DN 50 MM, PARA ESGOTO PREDIAL (NBR 5688)</t>
  </si>
  <si>
    <t>COMPOSIÇÃO ADAPTADA DO CÓDIGO: 01678 - TABELA: ORSE - MAR/2019 - Ponto de esgoto com tubo de pvc rígido soldável de Ø 50 mm (pias de cozinha, máquinas de lavar, etc...)</t>
  </si>
  <si>
    <t>INSUMOS EXTRAÍDOS DA TABELA:</t>
  </si>
  <si>
    <t>CRONOGRAMA FÍSICO FINANCEIRO</t>
  </si>
  <si>
    <t>30 DIAS</t>
  </si>
  <si>
    <t>60 DIAS</t>
  </si>
  <si>
    <t>90 DIAS</t>
  </si>
  <si>
    <t>TOTAL %</t>
  </si>
  <si>
    <t>Instruções para Preenchimento( NÃO IMPRIMIR ESTA PARTE):</t>
  </si>
  <si>
    <t xml:space="preserve">COMPOSIÇÃO DE BDI </t>
  </si>
  <si>
    <t>Preencher os campos em amarelo</t>
  </si>
  <si>
    <t>COD</t>
  </si>
  <si>
    <t>DESCRIÇÃO</t>
  </si>
  <si>
    <t>%</t>
  </si>
  <si>
    <t>Não ultrapassar a faixa de limites abaixo, caso tenha duvida sobre o tipo da obra, realizar consulta no ACORDÃO 2622/2013-TCU ou pedir orientações pra alguem da GIDUR.</t>
  </si>
  <si>
    <t>Despesas Indiretas</t>
  </si>
  <si>
    <t>AC</t>
  </si>
  <si>
    <t>Administração central</t>
  </si>
  <si>
    <r>
      <t xml:space="preserve"> </t>
    </r>
    <r>
      <rPr>
        <sz val="11"/>
        <color indexed="8"/>
        <rFont val="Arial"/>
        <family val="2"/>
      </rPr>
      <t>Para o tipo de obra “Construção de Edifícios”:</t>
    </r>
  </si>
  <si>
    <t>Para o tipo de obra “Construção de Redes de Abastecimento de Água, Coleta de Esgoto e Construções Correlatas”:</t>
  </si>
  <si>
    <t>DF</t>
  </si>
  <si>
    <t>Despesas financeiras</t>
  </si>
  <si>
    <t>PARCELA DO BDI</t>
  </si>
  <si>
    <t>1 Quartil</t>
  </si>
  <si>
    <t>Médio</t>
  </si>
  <si>
    <t>3 Quartil</t>
  </si>
  <si>
    <t>R</t>
  </si>
  <si>
    <t>Riscos</t>
  </si>
  <si>
    <t>Administração Central</t>
  </si>
  <si>
    <t>Seguro e Garantia</t>
  </si>
  <si>
    <t>Risco</t>
  </si>
  <si>
    <t>Benefício</t>
  </si>
  <si>
    <t>Despesas Financeiras</t>
  </si>
  <si>
    <t>S + G</t>
  </si>
  <si>
    <t>Garantia/seguros</t>
  </si>
  <si>
    <t>Lucro</t>
  </si>
  <si>
    <t>PIS, COFINS e ISSQN</t>
  </si>
  <si>
    <t>Conforme legislação específica</t>
  </si>
  <si>
    <r>
      <t xml:space="preserve"> </t>
    </r>
    <r>
      <rPr>
        <sz val="11"/>
        <color indexed="8"/>
        <rFont val="Arial"/>
        <family val="2"/>
      </rPr>
      <t>Para o tipo de obra “Construção de Rodovias e Ferrovias”:</t>
    </r>
  </si>
  <si>
    <t>Para “Fornecimento de Materiais e Equipamentos”:</t>
  </si>
  <si>
    <t>I</t>
  </si>
  <si>
    <t>Impostos</t>
  </si>
  <si>
    <t>PIS</t>
  </si>
  <si>
    <t>COFINS</t>
  </si>
  <si>
    <t>ISS</t>
  </si>
  <si>
    <t xml:space="preserve">CPRB ( 4,5%, Apenas quando tiver desoneração INSS) </t>
  </si>
  <si>
    <t>TOTAL DOS IMPOSTOS</t>
  </si>
  <si>
    <t xml:space="preserve">BDI = </t>
  </si>
  <si>
    <t>O valor final do BDI não pode ultrapassar os limites abaixo, quando não tiver desoneração do INSS na folha de pagamento, pois foram calculados sem desoneração:</t>
  </si>
  <si>
    <t>VALORES DE BDI POR TIPO DE OBRA</t>
  </si>
  <si>
    <t>TIPO DE OBRA</t>
  </si>
  <si>
    <t>Construção de Edifícios</t>
  </si>
  <si>
    <t>Construção de Rodovias e Ferrovias</t>
  </si>
  <si>
    <t>Construção de Redes de Abastecimento de Água, Coleta de Esgoto e Construções Correlatas</t>
  </si>
  <si>
    <t>Construção e Manutenção de Estações e Redes de Distribuição de Energia Elétrica</t>
  </si>
  <si>
    <t>Obras Portuárias, Marítimas e Fluviais</t>
  </si>
  <si>
    <t>Fornecimento de Materiais e Equipamentos</t>
  </si>
  <si>
    <t>CANTEIROS</t>
  </si>
  <si>
    <t>CAIXA ENTERRADA ELÉTRICA RETANGULAR, EM CONCRETO PRÉ-MOLDADO, FUNDO COM BRITA, DIMENSÕES INTERNAS: 0,3X0,3X0,3 M. AF_12/2020</t>
  </si>
  <si>
    <t>97881-SINAPI</t>
  </si>
  <si>
    <t>HASTE DE ATERRAMENTO, DIÂMETRO 5/8", COM 3 METROS - FORNECIMENTO E INSTALAÇÃO. AF_08/2023</t>
  </si>
  <si>
    <t>POSTES PRAÇA</t>
  </si>
  <si>
    <t>2.2.13</t>
  </si>
  <si>
    <t>DISTRIBUIÇÃO POSTES PRAÇA</t>
  </si>
  <si>
    <t>13426-ORSE</t>
  </si>
  <si>
    <t>SUPORTE DE FIXAÇÃO EM AÇO GALVANIZADO A FOGO, PARA LUMINÁRIA PÚBLICA DE 02 PÉTALAS, ENCAIXE EM POSTE COM TOPO DE Ø DE 48MM/60,3MM, ENCAIXE DA LUMINÁRIA DE Ø DE 48MM/60,3MM.</t>
  </si>
  <si>
    <t>BDI = 18,58%</t>
  </si>
  <si>
    <t>2.3.7</t>
  </si>
  <si>
    <t>2.3.8</t>
  </si>
  <si>
    <t>PRAÇA ALIMENTAÇÃO</t>
  </si>
  <si>
    <t>ÁREAS - CONFORME PROJETO AUTOCAD</t>
  </si>
  <si>
    <t>LASTRO DE CONCRETO MAGRO, APLICADO EM PISOS OU RADIERS, ESPESSURA DE 5 CM. AF_07/2016</t>
  </si>
  <si>
    <t>ALVENARIA DE VEDAÇÃO DE BLOCOS CERÂMICOS FURADOS NA VERTICAL DE 19X19X39 CM (ESPESSURA 19 CM) E ARGAMASSA DE ASSENTAMENTO COM PREPARO EM BETONEIRA. AF_12/2021</t>
  </si>
  <si>
    <t>ALVENARIA DE VEDAÇÃO DE BLOCOS CERÂMICOS FURADOS NA HORIZONTAL DE 9X19X19 CM (ESPESSURA 9 CM) E ARGAMASSA DE ASSENTAMENTO COM PREPARO EM BETONEIRA. AF_12/2021</t>
  </si>
  <si>
    <t>LAJE PRÉ-MOLDADA UNIDIRECIONAL, BIAPOIADA, PARA FORRO, ENCHIMENTO EM CERÂMICA, VIGOTA CONVENCIONAL, ALTURA TOTAL DA LAJE (ENCHIMENTO+CAPA) = (8+3). AF_11/2020_PA</t>
  </si>
  <si>
    <t>CHAPISCO APLICADO EM ALVENARIAS E ESTRUTURAS DE CONCRETO INTERNAS, COM COLHER DE PEDREIRO. ARGAMASSA TRAÇO 1:3 COM PREPARO EM BETONEIRA 400L. AF_06/2014</t>
  </si>
  <si>
    <t>CHAPISCO APLICADO NO TETO OU EM ALVENARIA E ESTRUTURA, COM ROLO PARA TEXTURA ACRÍLICA. ARGAMASSA TRAÇO 1:4 E EMULSÃO POLIMÉRICA (ADESIVO) COM PREPARO EM BETONEIRA 400L. AF_10/2022</t>
  </si>
  <si>
    <t>SUB TOTAL 11.4</t>
  </si>
  <si>
    <t>JANELA DE ALUMÍNIO TIPO MAXIM-AR, COM VIDROS, BATENTE E FERRAGENS. EXCLUSIVE ALIZAR, ACABAMENTO E CONTRAMARCO. FORNECIMENTO E INSTALAÇÃO. AF_12/2019</t>
  </si>
  <si>
    <t>PONTO DE ESGOTO PVC 100MM - MEDIA 2,00M DE TUBO PVC ESGOTO PREDIAL DN 100MM E 1 JOELHO PVC 90GRAUS ESGOTO PREDIAL DN 100MM - FORNECIMENTO E INSTALACAO</t>
  </si>
  <si>
    <t>CAIXA ENTERRADA HIDRÁULICA RETANGULAR EM ALVENARIA COM TIJOLOS CERÂMICOS MACIÇOS, DIMENSÕES INTERNAS: 0,6X0,6X0,6 M PARA REDE DE ESGOTO. AF_12/2020</t>
  </si>
  <si>
    <t>BANCADA DE GRANITO CINZA POLIDO PARA LAVATÓRIO - FORNECIMENTO E INSTALAÇÃO</t>
  </si>
  <si>
    <t>CUBA DE EMBUTIR OVAL EM LOUÇA BRANCA, 35 X 50CM OU EQUIVALENTE - FORNECIMENTO E INSTALAÇÃO. AF_01/2020</t>
  </si>
  <si>
    <t>SIFÃO DO TIPO FLEXÍVEL EM PVC 1  X 1.1/2  - FORNECIMENTO E INSTALAÇÃO. AF_01/2020</t>
  </si>
  <si>
    <t>VÁLVULA EM PLÁSTICO CROMADO TIPO AMERICANA 3.1/2 X 1.1/2 SEM ADAPTADOR PARA PIA - FORNECIMENTO E INSTALAÇÃO. AF_01/2020</t>
  </si>
  <si>
    <t>VASO SANITÁRIO SIFONADO COM CAIXA ACOPLADA LOUÇA BRANCA, INCLUSO ENGATE FLEXÍVEL EM PLÁSTICO BRANCO, 1/2  X 40CM - FORNECIMENTO E INSTALAÇÃO. AF_01/2020</t>
  </si>
  <si>
    <t>ASSENTO SANITÁRIO CONVENCIONAL - FORNECIMENTO E INSTALACAO. AF_01/2020</t>
  </si>
  <si>
    <t>CAIXA D´ÁGUA EM POLIETILENO, 1000 LITROS - FORNECIMENTO E INSTALAÇÃO. AF_06/2021</t>
  </si>
  <si>
    <t>PINTURA TINTA DE ACABAMENTO (PIGMENTADA) ESMALTE SINTÉTICO ACETINADO EM MADEIRA, 2 DEMÃOS. AF_01/2021</t>
  </si>
  <si>
    <t>PORTA DE FERRO, DE ABRIR, TIPO GRADE COM CHAPA, COM GUARNIÇÕES. AF_12/2019</t>
  </si>
  <si>
    <t>4.0</t>
  </si>
  <si>
    <t>4.1</t>
  </si>
  <si>
    <t>4.1.1</t>
  </si>
  <si>
    <t>4.1.2</t>
  </si>
  <si>
    <t>4.1.3</t>
  </si>
  <si>
    <t>4.1.4</t>
  </si>
  <si>
    <t>4.1.5</t>
  </si>
  <si>
    <t>SUB TOTAL 4.1</t>
  </si>
  <si>
    <t>4.2</t>
  </si>
  <si>
    <t>4.2.1</t>
  </si>
  <si>
    <t>4.2.2</t>
  </si>
  <si>
    <t>4.2.3</t>
  </si>
  <si>
    <t>4.2.4</t>
  </si>
  <si>
    <t>4.2.5</t>
  </si>
  <si>
    <t>4.2.6</t>
  </si>
  <si>
    <t xml:space="preserve">SINAPI </t>
  </si>
  <si>
    <t>CAIXA DE PROTEÇÃO PARA MEDIDOR MONOFÁSICO DE EMBUTIR - FORNECIMENTO E INSTALAÇÃO. AF_10/2020</t>
  </si>
  <si>
    <t>QUADRO DE DISTRIBUIÇÃO DE ENERGIA EM PVC, DE EMBUTIR, SEM BARRAMENTO, PARA 3 DISJUNTORES - FORNECIMENTO E INSTALAÇÃO. AF_10/2020</t>
  </si>
  <si>
    <t>95241-SINAPI</t>
  </si>
  <si>
    <t>103326-SINAPI</t>
  </si>
  <si>
    <t>103328-SINAPI</t>
  </si>
  <si>
    <t>ATERRO MANUAL DE VALAS COM SOLO ARGILO-ARENOSO. AF_08/2023</t>
  </si>
  <si>
    <t>101964-SINAPI</t>
  </si>
  <si>
    <t>94319-SINAPI</t>
  </si>
  <si>
    <t>SUB TOTAL 4.2</t>
  </si>
  <si>
    <t>4.3</t>
  </si>
  <si>
    <t>4.3.1</t>
  </si>
  <si>
    <t>4.3.2</t>
  </si>
  <si>
    <t>4.3.3</t>
  </si>
  <si>
    <t>4.3.4</t>
  </si>
  <si>
    <t>CONTRAPISO EM ARGAMASSA TRAÇO 1:4 (CIMENTO E AREIA), PREPARO MECÂNICO COM BETONEIRA 400 L, APLICADO EM ÁREAS SECAS SOBRE LAJE, ADERIDO, ACABAMENTO NÃO REFORÇADO, ESPESSURA 2CM. AF_07/2021</t>
  </si>
  <si>
    <t>87620-SINAPI</t>
  </si>
  <si>
    <t>SUB TOTAL 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</si>
  <si>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</si>
  <si>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</si>
  <si>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</si>
  <si>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</si>
  <si>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</si>
  <si>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</si>
  <si>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</si>
  <si>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</si>
  <si>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4.5</t>
  </si>
  <si>
    <t>4.5.1</t>
  </si>
  <si>
    <t>4.5.2</t>
  </si>
  <si>
    <t>4.5.3</t>
  </si>
  <si>
    <t>4.5.4</t>
  </si>
  <si>
    <t>4.6</t>
  </si>
  <si>
    <t>4.6.1</t>
  </si>
  <si>
    <t>4.6.2</t>
  </si>
  <si>
    <t>4.6.3</t>
  </si>
  <si>
    <t>4.6.4</t>
  </si>
  <si>
    <t>4.7</t>
  </si>
  <si>
    <t>4.7.1</t>
  </si>
  <si>
    <t>4.7.2</t>
  </si>
  <si>
    <t>4.7.3</t>
  </si>
  <si>
    <t>4.7.4</t>
  </si>
  <si>
    <t>4.7.5</t>
  </si>
  <si>
    <t>4.8</t>
  </si>
  <si>
    <t>4.8.1</t>
  </si>
  <si>
    <t>4.8.2</t>
  </si>
  <si>
    <t>4.8.3</t>
  </si>
  <si>
    <t>4.8.4</t>
  </si>
  <si>
    <t>4.8.5</t>
  </si>
  <si>
    <t>4.8.6</t>
  </si>
  <si>
    <t>4.8.7</t>
  </si>
  <si>
    <t>4.8.8</t>
  </si>
  <si>
    <t>4.8.9</t>
  </si>
  <si>
    <t>4.8.10</t>
  </si>
  <si>
    <t>4.8.11</t>
  </si>
  <si>
    <t>4.8.12</t>
  </si>
  <si>
    <t>4.8.13</t>
  </si>
  <si>
    <t>4.8.14</t>
  </si>
  <si>
    <t>4.8.15</t>
  </si>
  <si>
    <t>4.9</t>
  </si>
  <si>
    <t>4.9.1</t>
  </si>
  <si>
    <t>4.9.2</t>
  </si>
  <si>
    <t>4.9.3</t>
  </si>
  <si>
    <t>4.9.4</t>
  </si>
  <si>
    <t>4.9.5</t>
  </si>
  <si>
    <t>4.9.6</t>
  </si>
  <si>
    <t>4.9.7</t>
  </si>
  <si>
    <t>CHAPISCO APLICADO EM ALVENARIAS E ESTRUTURAS DE CONCRETO INTERNAS, COM COLHER DE PEDREIRO.  ARGAMASSA TRAÇO 1:3 COM PREPARO EM BETONEIRA 400L. AF_10/2022</t>
  </si>
  <si>
    <t>87879-SINAPI</t>
  </si>
  <si>
    <t>87529-SINAPI</t>
  </si>
  <si>
    <t>87531-SINAPI</t>
  </si>
  <si>
    <t>REVESTIMENTO CERÂMICO PARA PAREDES INTERNAS COM PLACAS TIPO ESMALTADA EXTRA DE DIMENSÕES 33X45 CM APLICADAS A MEIA ALTURA DAS PAREDES. AF_02/2023_PE</t>
  </si>
  <si>
    <t>87275-SINAPI</t>
  </si>
  <si>
    <t>87882-SINAPI</t>
  </si>
  <si>
    <t>90406-SINAPI</t>
  </si>
  <si>
    <t>100701-SINAPI</t>
  </si>
  <si>
    <t>SUB TOTAL 4.9</t>
  </si>
  <si>
    <t>TOTAL 4.0</t>
  </si>
  <si>
    <t>SUB TOTAL 4.5</t>
  </si>
  <si>
    <t>94569-SINAPI</t>
  </si>
  <si>
    <t>SUB TOTAL 4.6</t>
  </si>
  <si>
    <t>SAPATAS</t>
  </si>
  <si>
    <t>VALAS</t>
  </si>
  <si>
    <t>PESCOÇOS PILARES</t>
  </si>
  <si>
    <t>EMBASAMENTOS</t>
  </si>
  <si>
    <t>FECHAMENTOS</t>
  </si>
  <si>
    <t>DESCONTOS</t>
  </si>
  <si>
    <t>JANELAS</t>
  </si>
  <si>
    <t>PORTAS</t>
  </si>
  <si>
    <t>ÁREA TOTAL</t>
  </si>
  <si>
    <t>FACHADAS</t>
  </si>
  <si>
    <t>LATERAIS</t>
  </si>
  <si>
    <t>AMBIENTES INTERNOS</t>
  </si>
  <si>
    <t>DISTRIBUIÇÃO GERAL</t>
  </si>
  <si>
    <t>ENCAMINHAMENTOS</t>
  </si>
  <si>
    <t>TESTEIRAS</t>
  </si>
  <si>
    <t>PILARES</t>
  </si>
  <si>
    <t>PORTA</t>
  </si>
  <si>
    <t>PONTO DE ILUMINAÇÃO RESIDENCIAL INCLUINDO CAIXA ELÉTRICA NO TETO, ELETRODUTO, CABO, RASGO, QUEBRA E CHUMBAMENTO (EXCLUINDO INTERRUPTOR, LUMINÁRIA E LÂMPADA).</t>
  </si>
  <si>
    <t>91926-SINAPI</t>
  </si>
  <si>
    <t>INTERRUPTOR SIMPLES (1 MÓDULO), 10A/250V, INCLUINDO SUPORTE E PLACA - FORNECIMENTO E INSTALAÇÃO. AF_03/2023</t>
  </si>
  <si>
    <t>91953-SINAPI</t>
  </si>
  <si>
    <t>4.7.6</t>
  </si>
  <si>
    <t>4.7.7</t>
  </si>
  <si>
    <t>4.7.8</t>
  </si>
  <si>
    <t>101938-SINAPI</t>
  </si>
  <si>
    <t>101877-SINAPI</t>
  </si>
  <si>
    <t>DISJUNTOR MONOPOLAR TIPO DIN, CORRENTE NOMINAL DE 10A - FORNECIMENTO E INSTALAÇÃO. AF_10/2020</t>
  </si>
  <si>
    <t>93653-SINAPI</t>
  </si>
  <si>
    <t>SUB TOTAL 4.7</t>
  </si>
  <si>
    <t>4.7.9</t>
  </si>
  <si>
    <t>ANEL BORRACHA PARA TUBO ESGOTO PREDIAL, DN 100 MM (NBR 5688)</t>
  </si>
  <si>
    <t>JOELHO PVC, SOLDAVEL, PB, 90 GRAUS, DN 100 MM, PARA ESGOTO PREDIAL</t>
  </si>
  <si>
    <t>TUBO PVC SERIE NORMAL, DN 100 MM, PARA ESGOTO PREDIAL (NBR 5688)</t>
  </si>
  <si>
    <t>COMPOSIÇÃO ADAPTADA DO CÓDIGO 73958/001 - TABELA:  SINAPI - ABRIL/2011 - PONTO DE ESGOTO PVC 100MM - MEDIA 1,10M DE TUBO PVC ESGOTO PREDIAL DN 100MM E 1 JOELHO PVC 90GRAUS ESGOTO PREDIAL DN 100MM - FORNECIMENTO E INSTALACAO</t>
  </si>
  <si>
    <t>89709-SINAPI</t>
  </si>
  <si>
    <t>97902-SINAPI</t>
  </si>
  <si>
    <t>FUNDO SELADOR ACRÍLICO, APLICAÇÃO MANUAL EM PAREDE, UMA DEMÃO. AF_04/2023</t>
  </si>
  <si>
    <t>EMASSAMENTO COM MASSA LÁTEX, APLICAÇÃO EM PAREDE, DUAS DEMÃOS, LIXAMENTO MANUAL. AF_04/2023</t>
  </si>
  <si>
    <t>PINTURA LÁTEX ACRÍLICA PREMIUM, APLICAÇÃO MANUAL EM PAREDES, DUAS DEMÃOS. AF_04/2023</t>
  </si>
  <si>
    <t>EMASSAMENTO COM MASSA LÁTEX, APLICAÇÃO EM TETO, DUAS DEMÃOS, LIXAMENTO MANUAL. AF_04/2023</t>
  </si>
  <si>
    <t>FUNDO SELADOR ACRÍLICO, APLICAÇÃO MANUAL EM TETO, UMA DEMÃO. AF_04/2023</t>
  </si>
  <si>
    <t>PINTURA LÁTEX ACRÍLICA PREMIUM, APLICAÇÃO MANUAL EM TETO, DUAS DEMÃOS. AF_04/2023</t>
  </si>
  <si>
    <t>88485-SINAPI</t>
  </si>
  <si>
    <t>88497-SINAPI</t>
  </si>
  <si>
    <t>88489-SINAPI</t>
  </si>
  <si>
    <t>88496-SINAPI</t>
  </si>
  <si>
    <t>88484-SINAPI</t>
  </si>
  <si>
    <t>88488-SINAPI</t>
  </si>
  <si>
    <t>102219-SINAPI</t>
  </si>
  <si>
    <t>SUB TOTAL 4.8</t>
  </si>
  <si>
    <t>RALO SIFONADO, PVC, DN 100 X 40 MM, JUNTA SOLDÁVEL, FORNECIDO E INSTALADO EM RAMAL DE DESCARGA OU EM RAMAL DE ESGOTO SANITÁRIO. AF_08/2022</t>
  </si>
  <si>
    <t>7568</t>
  </si>
  <si>
    <t xml:space="preserve">BUCHA DE NYLON SEM ABA S10, COM PARAFUSO DE 6,10 X 65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</si>
  <si>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11795</t>
  </si>
  <si>
    <t xml:space="preserve">GRANITO PARA BANCADA, POLIDO, TIPO ANDORINHA/ QUARTZ/ CASTELO/ CORUMBA OU OUTROS EQUIVALENTES DA REGIAO, E=  *2,5*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</si>
  <si>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37329</t>
  </si>
  <si>
    <t xml:space="preserve">REJUNTE EPOXI, QUALQUER COR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</si>
  <si>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37591</t>
  </si>
  <si>
    <t xml:space="preserve">SUPORTE MAO-FRANCESA EM ACO, ABAS IGUAIS 40 CM, CAPACIDADE MINIMA 70 KG, BRANCO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</si>
  <si>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4823</t>
  </si>
  <si>
    <t xml:space="preserve">MASSA PLASTICA PARA MARMORE/GRANITO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</si>
  <si>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88274</t>
  </si>
  <si>
    <t>MARMORISTA/GRANITEIRO COM ENCARGOS COMPLEMENTARES</t>
  </si>
  <si>
    <t>COMPOSIÇÃO EXTRAÍDA E ADAPTADA DO CÓDIGO 86889 - SINAPI: BANCADA DE GRANITO CINZA POLIDO, DE 1,50 X 0,60 M, PARA PIA DE COZINHA - FORNECIMENTO E INSTALAÇÃO</t>
  </si>
  <si>
    <t>VÁLVULA EM PLÁSTICO 1 PARA PIA, TANQUE OU LAVATÓRIO, COM OU SEM LADRÃO - FORNECIMENTO E INSTALAÇÃO. AF_01/2020</t>
  </si>
  <si>
    <t>TORNEIRA CROMADA DE MESA, 1/2 OU 3/4, PARA LAVATÓRIO, PADRÃO MÉDIO - FORNECIMENTO E INSTALAÇÃO. AF_01/2020</t>
  </si>
  <si>
    <t>86901-SINAPI</t>
  </si>
  <si>
    <t>86883-SINAPI</t>
  </si>
  <si>
    <t>86879-SINAPI</t>
  </si>
  <si>
    <t>86915-SINAPI</t>
  </si>
  <si>
    <t>86931-SINAPI</t>
  </si>
  <si>
    <t>100849-SINAPI</t>
  </si>
  <si>
    <t>102607-SINAPI</t>
  </si>
  <si>
    <t>QUIOSQUE</t>
  </si>
  <si>
    <t>COMPOSIÇÃO EXTRAÍDA E ADAPTADA DO CÓDIGO 94562 - SINAPI: JANELA DE AÇO DE CORRER COM 4 FOLHAS PARA VIDRO, COM BATENTE, FERRAGENS E PINTURA ANTICORROSIVA. EXCLUSIVE VIDROS, ALIZAR E CONTRAMARCO. FORNECIMENTO E INSTALAÇÃO. AF_12/2019</t>
  </si>
  <si>
    <t>JANELA DE AÇO MAXIMO AR, COM BATENTE, FERRAGENS E PINTURA ANTICORROSIVA. EXCLUSIVE ALIZAR E CONTRAMARCO. FORNECIMENTO E INSTALAÇÃO</t>
  </si>
  <si>
    <t>88629</t>
  </si>
  <si>
    <t>ARGAMASSA TRAÇO 1:3 (EM VOLUME DE CIMENTO E AREIA MÉDIA ÚMIDA), PREPARO MANUAL. AF_08/2019</t>
  </si>
  <si>
    <t>JANELA MAXIMO AR, ACO, BATENTE / REQUADRO DE 6 A 14 CM, PINT ANTICORROSIVA, SEM VIDRO, COM GRADE, 1 FL, 60  X 80 CM (A X L)</t>
  </si>
  <si>
    <t>34797</t>
  </si>
  <si>
    <t>INSUMOS ADAPTADOS DA TABELA:</t>
  </si>
  <si>
    <t>BALDRAMES</t>
  </si>
  <si>
    <t>LOCAL: SÍTIO ESPINHOS - ZONA RURAL DE TERRA NOVA/PE</t>
  </si>
  <si>
    <t>OBJETO: CONSTRUÇÃO DE UMA PRAÇA NO SÍTIO ESPINHOS</t>
  </si>
  <si>
    <t>DATA: JULHO/2024</t>
  </si>
  <si>
    <t xml:space="preserve"> ORSE MAIO/2024</t>
  </si>
  <si>
    <t>CONSTRUÇÃO PRAÇA E CANTEIROS</t>
  </si>
  <si>
    <t>PREFEITURA MUNICIPAL DE TERRA NOVA</t>
  </si>
  <si>
    <t>SINAPI MAI/2024 - NÃO DESONERADA</t>
  </si>
  <si>
    <t>FONTE: TABELAS DO SINAPI MAIO/2024 - NÃO DESONERADA</t>
  </si>
  <si>
    <t>ASSENTAMENTO DE GUIA (MEIO-FIO) EM TRECHO RETO, CONFECCIONADA EM CONCRETO PRÉ-FABRICADO, DIMENSÕES 100X15X13X30 CM (COMPRIMENTO X BASE INFERIOR X BASE SUPERIOR X ALTURA). AF_01/2024</t>
  </si>
  <si>
    <t>PISO PODOTÁTIL DE ALERTA OU DIRECIONAL, DE CONCRETO, ASSENTADO SOBRE ARGAMASSA. AF_03/2024</t>
  </si>
  <si>
    <t>104658-SINAPI</t>
  </si>
  <si>
    <t>PERÍMETRO EXTERNO</t>
  </si>
  <si>
    <t>DIVISÕES INTERNAS</t>
  </si>
  <si>
    <t>DESCONTO ÁREA DO QUIOSQUE</t>
  </si>
  <si>
    <t>COLORIDO - ÁREA TOTAL CONFORME PROJETO AUTOCAD</t>
  </si>
  <si>
    <t>DIRECIONAL - RAMPA CADEIRANTE</t>
  </si>
  <si>
    <t>ALERTA - RAMPA CADEIRANTE</t>
  </si>
  <si>
    <t>CONCRETO FCK = 15MPA, TRAÇO 1:3,4:3,5 (EM MASSA SECA DE CIMENTO/ AREIA MÉDIA/ BRITA 1) - PREPARO MECÂNICO COM BETONEIRA 400 L. AF_05/2021</t>
  </si>
  <si>
    <t>94963-SINAPI</t>
  </si>
  <si>
    <t xml:space="preserve">CHUMBADOR DE ACO GALVANIZADO, 1" X 600 MM, PARA POSTES DE ACO COM BASE, INCLUSO PORCA E ARRUELA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</si>
  <si>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39746-INSUMOS SINAPI</t>
  </si>
  <si>
    <t>BASES POSTES</t>
  </si>
  <si>
    <t>ATERRAMENTOS POSTES PRAÇA</t>
  </si>
  <si>
    <t>SUBIDAS POSTES</t>
  </si>
  <si>
    <t>BANCO COM ENCOSTO, COMPR=1,50M, LARGURA=30CM, PÉ DE FERRO FUNDIDO E COM 10 RÉGUAS DE MADEIRA, INCLUSIVE PINTURA</t>
  </si>
  <si>
    <t>02411-ORSE</t>
  </si>
  <si>
    <t>INSTALAÇÃO DE LIXEIRA METÁLICA DUPLA, CAPACIDADE DE 60 L, EM TUBO DE AÇO CARBONO E CESTOS EM CHAPA DE AÇO COM PINTURA ELETROSTÁTICA, SOBRE SOLO. AF_11/2021</t>
  </si>
  <si>
    <t>103310-SINAPI</t>
  </si>
  <si>
    <t>PONTO DE ÁGUA FRIA EMBUTIDO, C/MATERIAL PVC RÍGIDO SOLDÁVEL Ø 25MM</t>
  </si>
  <si>
    <t>01200/ORSE</t>
  </si>
  <si>
    <t>SUB TOTAL 2.4</t>
  </si>
  <si>
    <t>2.4</t>
  </si>
  <si>
    <t>2.4.1</t>
  </si>
  <si>
    <t>2.4.2</t>
  </si>
  <si>
    <t>2.4.3</t>
  </si>
  <si>
    <t>PERGOLADOS E PLAYGROUND</t>
  </si>
  <si>
    <t>105068-SINAPI</t>
  </si>
  <si>
    <t>PILAR DE MADEIRA SERRADA, MAÇARANDUBA OU EQUIVALENTE DA REGIÃO, NÃO APARELHADO, FIXADO COM VERGALHÃO, SEÇÃO QUADRADA 15 X 15 CM, APOIO ARTICULADO, COMPRIMENTO DE 3 M. AF_03/2024</t>
  </si>
  <si>
    <t>102193-SINAPI</t>
  </si>
  <si>
    <t>LIXAMENTO DE MADEIRA PARA APLICAÇÃO DE FUNDO OU PINTURA. AF_01/2021</t>
  </si>
  <si>
    <t>102213-SINAPI</t>
  </si>
  <si>
    <t>PINTURA VERNIZ (INCOLOR) ALQUÍDICO EM MADEIRA, USO INTERNO E EXTERNO, 2 DEMÃOS. AF_01/2021</t>
  </si>
  <si>
    <t>13086/ORSE</t>
  </si>
  <si>
    <t>BRINQUEDO - GANGORRA DUPLA, MODELO M119, DA LÚDICO BRINQUEDOS INTELIGENTES OU SIMILAR</t>
  </si>
  <si>
    <t>2.4.4</t>
  </si>
  <si>
    <t>2.4.5</t>
  </si>
  <si>
    <t>2.4.6</t>
  </si>
  <si>
    <t>2.4.7</t>
  </si>
  <si>
    <t>BRINQUEDO - PLAY AVENTURA, MODELO M-205, DA LÚDICO BRINQUEDOS INTELIGENTES OU SIMILAR - FORNECIMENTO E MONTAGEM</t>
  </si>
  <si>
    <t>11098/ORSE</t>
  </si>
  <si>
    <t>PILARES PERGOLADO</t>
  </si>
  <si>
    <t>VIGAS LONGITUDINAIS</t>
  </si>
  <si>
    <t>35274-INSUMOS SINAPI</t>
  </si>
  <si>
    <t xml:space="preserve">PILAR QUADRADO NAO APARELHADO *10 X 10* CM, EM MACARANDUBA / MASSARANDUBA, ANGELIM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</si>
  <si>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PERFIS TRANSVERSAIS</t>
  </si>
  <si>
    <t xml:space="preserve">AREIA FINA - POSTO JAZIDA/FORNECEDOR (RETIRADO NA JAZIDA, SEM TRANSPORTE)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</si>
  <si>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366-INSUMOS SINAPI</t>
  </si>
  <si>
    <t>CALCHÃO DE AREIA PLAYGROUND - ÁREA CONFORME PROJETO AUTOCAD</t>
  </si>
  <si>
    <t>BANCOS E CONTENÇÕES</t>
  </si>
  <si>
    <t>3.2</t>
  </si>
  <si>
    <t>3.3</t>
  </si>
  <si>
    <t>3.4</t>
  </si>
  <si>
    <t>3.5</t>
  </si>
  <si>
    <t>MASSA ÚNICA, EM ARGAMASSA TRAÇO 1:2:8, PREPARO MECÂNICO, APLICADA MANUALMENTE EM PAREDES INTERNAS DE AMBIENTES COM ÁREA ENTRE 5M² E 10M², E = 17,5MM, COM TALISCAS. AF_03/2024</t>
  </si>
  <si>
    <t>EXTENSÃO LATERALDIREITA DA QUADRA EXISTENTE</t>
  </si>
  <si>
    <t>FACES</t>
  </si>
  <si>
    <t>PISO/ASSENTO SOBRE ALVENARIA</t>
  </si>
  <si>
    <t>CONSTRUÇÃO QUIOSQUE</t>
  </si>
  <si>
    <t>CONCRETO ARMADO FCK=21,0MPA, USINADO, BOMBEADO, ADENSADO E LANÇADO, PARA USO GERAL, COM FORMAS PLANAS EM COMPENSADO RESINADO 12MM (05 USOS)</t>
  </si>
  <si>
    <t>06456/ORSE</t>
  </si>
  <si>
    <t>LASTRO DE CONCRETO MAGRO, APLICADO EM PISOS, LAJES SOBRE SOLO OU RADIERS, ESPESSURA DE 5 CM. AF_01/2024</t>
  </si>
  <si>
    <t>CONTRAVERGA PRÉ-FABRICADA, ESPESSURA DE *15* CM. AF_03/2024</t>
  </si>
  <si>
    <t>105039-SINAPI</t>
  </si>
  <si>
    <t>VERGA MOLDADA IN LOCO EM CONCRETO, ESPESSURA DE *15* CM. AF_03/2024</t>
  </si>
  <si>
    <t>105023-SINAPI</t>
  </si>
  <si>
    <t>REVESTIMENTO CERÂMICO PARA PISO COM PLACAS TIPO ESMALTADA EXTRA DE DIMENSÕES 45X45 CM APLICADA EM AMBIENTES DE ÁREA ENTRE 5 M2 E 10 M2. AF_02/2023_PE</t>
  </si>
  <si>
    <t>87250-SINAPI</t>
  </si>
  <si>
    <t>SOLEIRA EM GRANITO, LARGURA 15 CM, ESPESSURA 2,0 CM. AF_09/2020</t>
  </si>
  <si>
    <t>98689-SINAPI</t>
  </si>
  <si>
    <t>EMBOÇO, EM ARGAMASSA TRAÇO 1:2:8, PREPARO MECÂNICO, APLICADO MANUALMENTE EM PAREDES INTERNAS DE AMBIENTES COM ÁREA ENTRE 5M² E 10M², E = 17,5MM, COM TALISCAS. AF_03/2024</t>
  </si>
  <si>
    <t>MASSA ÚNICA, EM ARGAMASSA TRAÇO 1:2:8, PREPARO MECÂNICO, APLICADA MANUALMENTE EM TETO, E = 17,5MM, COM TALISCAS. AF_03/2024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</si>
  <si>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</si>
  <si>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SINAPI NÃO DESONERADO NA DATA BASE MAIO/2024</t>
  </si>
  <si>
    <t>90841-SINAPI</t>
  </si>
  <si>
    <t>FABRICAÇÃO E INSTALAÇÃO DE PONTALETES DE MADEIRA NÃO APARELHADA PARA TELHADOS COM MAIS QUE 2 ÁGUAS E COM TELHA CERÂMICA OU DE CONCRETO EM EDIFÍCIO RESIDENCIAL TÉRREO, INCLUSO TRANSPORTE VERTICAL. AF_07/2019</t>
  </si>
  <si>
    <t>100385-SINAPI</t>
  </si>
  <si>
    <t>TRAMA DE MADEIRA COMPOSTA POR RIPAS, CAIBROS E TERÇAS PARA TELHADOS DE MAIS QUE 2 ÁGUAS PARA TELHA DE ENCAIXE DE CERÂMICA OU DE CONCRETO, INCLUSO TRANSPORTE VERTICAL. AF_07/2019</t>
  </si>
  <si>
    <t>TELHAMENTO COM TELHA CERÂMICA DE ENCAIXE, TIPO ROMANA, COM MAIS DE 2 ÁGUAS, INCLUSO TRANSPORTE VERTICAL. AF_07/2019</t>
  </si>
  <si>
    <t>CUMEEIRA E ESPIGÃO PARA TELHA CERÂMICA EMBOÇADA COM ARGAMASSA TRAÇO 1:2:9 (CIMENTO, CAL E AREIA), PARA TELHADOS COM MAIS DE 2 ÁGUAS, INCLUSO TRANSPORTE VERTICAL. AF_07/2019</t>
  </si>
  <si>
    <t>PEITORIL LINEAR EM GRANITO OU MÁRMORE, L = 15CM, COMPRIMENTO DE ATÉ 2M, ASSENTADO COM ARGAMASSA 1:6 COM ADITIVO. AF_11/2020</t>
  </si>
  <si>
    <t>101965-SINAPI</t>
  </si>
  <si>
    <t>92540-SINAPI</t>
  </si>
  <si>
    <t>94443-SINAPI</t>
  </si>
  <si>
    <t>94219-SINAPI</t>
  </si>
  <si>
    <t>RASGO LINEAR MANUAL EM ALVENARIA, PARA ELETRODUTOS, DIÂMETROS MENORES OU IGUAIS A 40 MM. AF_09/2023</t>
  </si>
  <si>
    <t>QUEBRA EM ALVENARIA PARA INSTALAÇÃO DE CAIXA DE TOMADA (4X4 OU 4X2). AF_09/2023</t>
  </si>
  <si>
    <t>CHUMBAMENTO LINEAR EM ALVENARIA PARA RAMAIS/DISTRIBUIÇÃO DE INSTALAÇÕES HIDRÁULICAS COM DIÂMETROS MENORES OU IGUAIS A 40 MM. AF_09/2023</t>
  </si>
  <si>
    <t>ELETRODUTO FLEXÍVEL CORRUGADO REFORÇADO, PVC, DN 20 MM (1/2"), PARA CIRCUITOS TERMINAIS, INSTALADO EM LAJE - FORNECIMENTO E INSTALAÇÃO. AF_03/2023</t>
  </si>
  <si>
    <t>LUMINÁRIA PLAFON DE SOBREPOR EM LED 40 X 40CM, 30W 4000K BIVOLT, AVANT OU SIMILAR</t>
  </si>
  <si>
    <t>13682/ORSE</t>
  </si>
  <si>
    <t>0,8850000</t>
  </si>
  <si>
    <t>91845</t>
  </si>
  <si>
    <t>ELETRODUTO FLEXÍVEL CORRUGADO REFORÇADO, PVC, DN 25 MM (3/4"), PARA CIRCUITOS TERMINAIS, INSTALADO EM LAJE - FORNECIMENTO E INSTALAÇÃO. AF_03/2023</t>
  </si>
  <si>
    <t>1,6140000</t>
  </si>
  <si>
    <t>91855</t>
  </si>
  <si>
    <t>ELETRODUTO FLEXÍVEL CORRUGADO REFORÇADO, PVC, DN 25 MM (3/4"), PARA CIRCUITOS TERMINAIS, INSTALADO EM PAREDE - FORNECIMENTO E INSTALAÇÃO. AF_03/2023</t>
  </si>
  <si>
    <t>91926</t>
  </si>
  <si>
    <t>CABO DE COBRE FLEXÍVEL ISOLADO, 2,5 MM², ANTI-CHAMA 450/750 V, PARA CIRCUITOS TERMINAIS - FORNECIMENTO E INSTALAÇÃO. AF_03/2023</t>
  </si>
  <si>
    <t>10,5310000</t>
  </si>
  <si>
    <t>CAIXA RETANGULAR 4" X 2" MÉDIA (1,30 M DO PISO), PVC, INSTALADA EM PAREDE - FORNECIMENTO E INSTALAÇÃO. AF_03/2023</t>
  </si>
  <si>
    <t>PREÇO (EQUIPAMENTO):</t>
  </si>
  <si>
    <t>COMPOSIÇÃO ADAPTADA DO CÓDIGO 104475 -SINAPI - COMPOSIÇÃO PARAMÉTRICA DE PONTO ELÉTRICO DE TOMADA DUPLA DE USO GERAL 2P+T (10A/250V) EM EDIFÍCIO RESIDENCIAL COM ELETRODUTO EMBUTIDO EM RASGOS NAS PAREDES, INCLUSO TOMADA, ELETRODUTO, CABO, RASGO, QUEBRA E CHUMBAMENTO</t>
  </si>
  <si>
    <t>TOMADA MÉDIA DE EMBUTIR (2 MÓDULOS), 2P+T 10 A, INCLUINDO SUPORTE E PLACA - FORNECIMENTO E INSTALAÇÃO. AF_03/2023</t>
  </si>
  <si>
    <t>PONTO ELÉTRICO DE TOMADA DUPLA DE USO GERAL 2P+T (10A/250V) EM EDIFÍCIO RESIDENCIAL COM ELETRODUTO EMBUTIDO EM RASGOS NAS PAREDES, INCLUSO TOMADA, ELETRODUTO, CABO, RASGO, QUEBRA E CHUMBAMENTO</t>
  </si>
  <si>
    <t>301</t>
  </si>
  <si>
    <t>9836</t>
  </si>
  <si>
    <t>3520</t>
  </si>
  <si>
    <t>122</t>
  </si>
  <si>
    <t>13</t>
  </si>
  <si>
    <t>TUBO PVC, SERIE NORMAL, ESGOTO PREDIAL, DN 100 MM, FORNECIDO E INSTALADO EM RAMAL DE DESCARGA OU RAMAL DE ESGOTO SANITÁRIO. AF_08/2022</t>
  </si>
  <si>
    <t>89714-SINAPI</t>
  </si>
  <si>
    <t>CAIXA DE GORDURA SIMPLES (CAPACIDADE: 36L), RETANGULAR, EM ALVENARIA COM TIJOLOS CERÂMICOS MACIÇOS, DIMENSÕES INTERNAS = 0,2X0,4 M, ALTURA INTERNA = 0,8 M. AF_12/2020</t>
  </si>
  <si>
    <t>98104-SINAPI</t>
  </si>
  <si>
    <t>4.9.8</t>
  </si>
  <si>
    <t>4.9.9</t>
  </si>
  <si>
    <t>APLICAÇÃO MANUAL DE MASSA ACRÍLICA EM PAREDES EXTERNAS DE CASAS, DUAS DEMÃOS. AF_03/2024</t>
  </si>
  <si>
    <t>96135-SINAPI</t>
  </si>
  <si>
    <t>PINTURA COM TINTA ALQUÍDICA DE FUNDO E ACABAMENTO (ESMALTE SINTÉTICO GRAFITE) APLICADA A ROLO OU PINCEL SOBRE PERFIL METÁLICO EXECUTADO EM FÁBRICA (POR DEMÃO). AF_01/2020</t>
  </si>
  <si>
    <t>100724-SINAPI</t>
  </si>
  <si>
    <t>WC</t>
  </si>
  <si>
    <t>VIGAS SUPERIORES</t>
  </si>
  <si>
    <t>VERGA PRÉ-MOLDADA COM ATÉ 1,5 M DE VÃO, ESPESSURA DE *15* CM. AF_03/2024</t>
  </si>
  <si>
    <t>105021-SINAPI</t>
  </si>
  <si>
    <t>JANELA 01</t>
  </si>
  <si>
    <t>JANELA 02</t>
  </si>
  <si>
    <t>CUMEEIRAS</t>
  </si>
  <si>
    <t>PIAS QUIOSQUE</t>
  </si>
  <si>
    <t>VASO WC</t>
  </si>
  <si>
    <t>RALO WC</t>
  </si>
  <si>
    <t>PIA QUIOSQUE</t>
  </si>
  <si>
    <t>ENCAMINHAMENTO ESGOTAMENTOS</t>
  </si>
  <si>
    <t>AMBIENTES EXTERNOS</t>
  </si>
  <si>
    <t>PORTA 60X210CM</t>
  </si>
  <si>
    <t>576851Hd*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</si>
</sst>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0.0000"/>
    <numFmt numFmtId="165" formatCode="0.0"/>
    <numFmt numFmtId="166" formatCode="_(* #,##0.00_);_(* \(#,##0.00\);_(* \-??_);_(@_)"/>
    <numFmt numFmtId="167" formatCode="#,##0.00;[Red]#,##0.00"/>
    <numFmt numFmtId="168" formatCode="#,##0.0000"/>
    <numFmt numFmtId="169" formatCode="#,##0.00000"/>
    <numFmt numFmtId="170" formatCode="0.000000"/>
    <numFmt numFmtId="171" formatCode="_-&quot;R$&quot;* #,##0.00_-;\-&quot;R$&quot;* #,##0.00_-;_-&quot;R$&quot;* &quot;-&quot;??_-;_-@_-"/>
    <numFmt numFmtId="172" formatCode="_(* #,##0.00_);_(* \(#,##0.00\);_(* &quot;-&quot;??_);_(@_)"/>
    <numFmt numFmtId="173" formatCode="_-* #,##0.0000_-;\-* #,##0.0000_-;_-* &quot;-&quot;????_-;_-@_-"/>
    <numFmt numFmtId="174" formatCode="_(&quot;R$ &quot;* #,##0.00_);_(&quot;R$ &quot;* \(#,##0.00\);_(&quot;R$ &quot;* &quot;-&quot;??_);_(@_)"/>
    <numFmt numFmtId="175" formatCode="_-* #,##0.00_-;\-* #,##0.00_-;_-* \-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2"/>
      <charset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u/>
      <sz val="10"/>
      <name val="Arial Narrow"/>
      <family val="2"/>
    </font>
    <font>
      <sz val="10"/>
      <color indexed="8"/>
      <name val="Arial2"/>
    </font>
    <font>
      <sz val="10"/>
      <color rgb="FF000000"/>
      <name val="Arial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7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 Narrow"/>
      <family val="2"/>
    </font>
    <font>
      <sz val="10"/>
      <name val="Mang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43" fontId="15" fillId="0" borderId="0" applyFont="0" applyFill="0" applyBorder="0" applyAlignment="0" applyProtection="0"/>
    <xf numFmtId="0" fontId="12" fillId="0" borderId="0"/>
    <xf numFmtId="0" fontId="3" fillId="0" borderId="0"/>
    <xf numFmtId="0" fontId="1" fillId="0" borderId="0"/>
    <xf numFmtId="172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8" fillId="0" borderId="0" applyFill="0" applyBorder="0" applyAlignment="0" applyProtection="0"/>
    <xf numFmtId="0" fontId="15" fillId="0" borderId="0"/>
  </cellStyleXfs>
  <cellXfs count="415">
    <xf numFmtId="0" fontId="0" fillId="0" borderId="0" xfId="0"/>
    <xf numFmtId="2" fontId="5" fillId="0" borderId="0" xfId="3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2" fontId="7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5" fillId="0" borderId="13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2" fontId="5" fillId="0" borderId="13" xfId="3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2" fontId="4" fillId="0" borderId="16" xfId="3" applyNumberFormat="1" applyFont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justify" vertical="center" wrapText="1"/>
    </xf>
    <xf numFmtId="0" fontId="6" fillId="4" borderId="16" xfId="0" applyFont="1" applyFill="1" applyBorder="1" applyAlignment="1">
      <alignment vertical="center" wrapText="1"/>
    </xf>
    <xf numFmtId="2" fontId="8" fillId="4" borderId="16" xfId="1" applyNumberFormat="1" applyFont="1" applyFill="1" applyBorder="1" applyAlignment="1" applyProtection="1">
      <alignment vertical="center" wrapText="1"/>
    </xf>
    <xf numFmtId="166" fontId="9" fillId="4" borderId="16" xfId="1" applyNumberFormat="1" applyFont="1" applyFill="1" applyBorder="1" applyAlignment="1" applyProtection="1">
      <alignment vertical="center" wrapText="1"/>
    </xf>
    <xf numFmtId="166" fontId="10" fillId="4" borderId="16" xfId="1" applyNumberFormat="1" applyFont="1" applyFill="1" applyBorder="1" applyAlignment="1" applyProtection="1">
      <alignment horizontal="right" vertical="center" wrapText="1"/>
    </xf>
    <xf numFmtId="2" fontId="7" fillId="0" borderId="16" xfId="1" applyNumberFormat="1" applyFont="1" applyFill="1" applyBorder="1" applyAlignment="1" applyProtection="1">
      <alignment vertical="center"/>
    </xf>
    <xf numFmtId="0" fontId="11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2" fontId="11" fillId="0" borderId="16" xfId="4" applyNumberFormat="1" applyFont="1" applyFill="1" applyBorder="1" applyAlignment="1">
      <alignment horizontal="center" vertical="center"/>
    </xf>
    <xf numFmtId="43" fontId="11" fillId="0" borderId="16" xfId="4" applyFont="1" applyFill="1" applyBorder="1" applyAlignment="1">
      <alignment horizontal="center" vertical="center"/>
    </xf>
    <xf numFmtId="2" fontId="4" fillId="0" borderId="16" xfId="3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166" fontId="8" fillId="0" borderId="17" xfId="1" applyNumberFormat="1" applyFont="1" applyFill="1" applyBorder="1" applyAlignment="1" applyProtection="1">
      <alignment vertical="center" wrapText="1"/>
    </xf>
    <xf numFmtId="2" fontId="7" fillId="0" borderId="16" xfId="1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165" fontId="7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2" fontId="11" fillId="0" borderId="16" xfId="1" applyNumberFormat="1" applyFont="1" applyFill="1" applyBorder="1" applyAlignment="1" applyProtection="1">
      <alignment vertical="center" wrapText="1"/>
    </xf>
    <xf numFmtId="166" fontId="11" fillId="0" borderId="16" xfId="1" applyNumberFormat="1" applyFont="1" applyFill="1" applyBorder="1" applyAlignment="1" applyProtection="1">
      <alignment vertical="center" wrapText="1"/>
    </xf>
    <xf numFmtId="4" fontId="7" fillId="0" borderId="16" xfId="5" applyNumberFormat="1" applyFont="1" applyBorder="1" applyAlignment="1">
      <alignment horizontal="center" vertical="center" wrapText="1"/>
    </xf>
    <xf numFmtId="2" fontId="11" fillId="0" borderId="17" xfId="1" applyNumberFormat="1" applyFont="1" applyFill="1" applyBorder="1" applyAlignment="1" applyProtection="1">
      <alignment vertical="center" wrapText="1"/>
    </xf>
    <xf numFmtId="166" fontId="11" fillId="0" borderId="17" xfId="1" applyNumberFormat="1" applyFont="1" applyFill="1" applyBorder="1" applyAlignment="1" applyProtection="1">
      <alignment vertical="center" wrapText="1"/>
    </xf>
    <xf numFmtId="2" fontId="11" fillId="4" borderId="17" xfId="1" applyNumberFormat="1" applyFont="1" applyFill="1" applyBorder="1" applyAlignment="1" applyProtection="1">
      <alignment vertical="center" wrapText="1"/>
    </xf>
    <xf numFmtId="166" fontId="11" fillId="4" borderId="16" xfId="1" applyNumberFormat="1" applyFont="1" applyFill="1" applyBorder="1" applyAlignment="1" applyProtection="1">
      <alignment vertical="center" wrapText="1"/>
    </xf>
    <xf numFmtId="166" fontId="11" fillId="4" borderId="17" xfId="1" applyNumberFormat="1" applyFont="1" applyFill="1" applyBorder="1" applyAlignment="1" applyProtection="1">
      <alignment vertical="center" wrapText="1"/>
    </xf>
    <xf numFmtId="2" fontId="11" fillId="0" borderId="17" xfId="1" applyNumberFormat="1" applyFont="1" applyFill="1" applyBorder="1" applyAlignment="1" applyProtection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left" wrapText="1"/>
    </xf>
    <xf numFmtId="49" fontId="11" fillId="0" borderId="16" xfId="0" applyNumberFormat="1" applyFont="1" applyBorder="1" applyAlignment="1">
      <alignment horizontal="center" vertical="center" wrapText="1"/>
    </xf>
    <xf numFmtId="2" fontId="8" fillId="4" borderId="17" xfId="1" applyNumberFormat="1" applyFont="1" applyFill="1" applyBorder="1" applyAlignment="1" applyProtection="1">
      <alignment horizontal="center" vertical="center" wrapText="1"/>
    </xf>
    <xf numFmtId="166" fontId="8" fillId="4" borderId="16" xfId="1" applyNumberFormat="1" applyFont="1" applyFill="1" applyBorder="1" applyAlignment="1" applyProtection="1">
      <alignment vertical="center" wrapText="1"/>
    </xf>
    <xf numFmtId="166" fontId="8" fillId="4" borderId="17" xfId="1" applyNumberFormat="1" applyFont="1" applyFill="1" applyBorder="1" applyAlignment="1" applyProtection="1">
      <alignment vertical="center" wrapText="1"/>
    </xf>
    <xf numFmtId="2" fontId="11" fillId="4" borderId="17" xfId="1" applyNumberFormat="1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6" applyFont="1" applyBorder="1" applyAlignment="1">
      <alignment horizontal="center" vertical="center" wrapText="1"/>
    </xf>
    <xf numFmtId="4" fontId="6" fillId="0" borderId="16" xfId="5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4" fontId="6" fillId="4" borderId="16" xfId="5" applyNumberFormat="1" applyFont="1" applyFill="1" applyBorder="1" applyAlignment="1">
      <alignment horizontal="center" vertical="center" wrapText="1"/>
    </xf>
    <xf numFmtId="2" fontId="4" fillId="4" borderId="16" xfId="0" applyNumberFormat="1" applyFont="1" applyFill="1" applyBorder="1" applyAlignment="1">
      <alignment horizontal="center" vertical="center"/>
    </xf>
    <xf numFmtId="167" fontId="4" fillId="4" borderId="16" xfId="0" applyNumberFormat="1" applyFont="1" applyFill="1" applyBorder="1" applyAlignment="1">
      <alignment horizontal="right" vertical="center"/>
    </xf>
    <xf numFmtId="166" fontId="6" fillId="4" borderId="1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167" fontId="4" fillId="0" borderId="16" xfId="0" applyNumberFormat="1" applyFont="1" applyBorder="1" applyAlignment="1">
      <alignment horizontal="right" vertical="center"/>
    </xf>
    <xf numFmtId="166" fontId="6" fillId="0" borderId="16" xfId="1" applyNumberFormat="1" applyFont="1" applyFill="1" applyBorder="1" applyAlignment="1" applyProtection="1">
      <alignment horizontal="right" vertical="center" wrapText="1"/>
    </xf>
    <xf numFmtId="2" fontId="4" fillId="2" borderId="0" xfId="0" applyNumberFormat="1" applyFont="1" applyFill="1" applyAlignment="1">
      <alignment vertical="center"/>
    </xf>
    <xf numFmtId="0" fontId="7" fillId="0" borderId="5" xfId="0" applyFont="1" applyBorder="1"/>
    <xf numFmtId="0" fontId="7" fillId="0" borderId="0" xfId="0" applyFont="1"/>
    <xf numFmtId="0" fontId="7" fillId="0" borderId="16" xfId="6" applyFont="1" applyBorder="1" applyAlignment="1">
      <alignment horizontal="center" vertical="center" wrapText="1"/>
    </xf>
    <xf numFmtId="0" fontId="7" fillId="0" borderId="16" xfId="6" applyFont="1" applyBorder="1"/>
    <xf numFmtId="43" fontId="7" fillId="0" borderId="16" xfId="1" applyFont="1" applyFill="1" applyBorder="1" applyAlignment="1">
      <alignment horizontal="center" vertical="center" wrapText="1"/>
    </xf>
    <xf numFmtId="43" fontId="7" fillId="0" borderId="16" xfId="1" applyFont="1" applyFill="1" applyBorder="1" applyAlignment="1">
      <alignment horizontal="centerContinuous" vertical="center" wrapText="1"/>
    </xf>
    <xf numFmtId="43" fontId="7" fillId="0" borderId="10" xfId="1" applyFont="1" applyFill="1" applyBorder="1" applyAlignment="1">
      <alignment horizontal="centerContinuous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16" xfId="6" applyFont="1" applyBorder="1" applyAlignment="1">
      <alignment horizontal="left" vertical="center" wrapText="1"/>
    </xf>
    <xf numFmtId="2" fontId="7" fillId="0" borderId="16" xfId="4" applyNumberFormat="1" applyFont="1" applyFill="1" applyBorder="1" applyAlignment="1">
      <alignment horizontal="center" vertical="center"/>
    </xf>
    <xf numFmtId="2" fontId="7" fillId="0" borderId="0" xfId="0" applyNumberFormat="1" applyFont="1"/>
    <xf numFmtId="2" fontId="7" fillId="0" borderId="16" xfId="4" applyNumberFormat="1" applyFont="1" applyFill="1" applyBorder="1" applyAlignment="1">
      <alignment horizontal="right" vertical="center"/>
    </xf>
    <xf numFmtId="2" fontId="6" fillId="0" borderId="16" xfId="4" applyNumberFormat="1" applyFont="1" applyFill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horizontal="center" vertical="center" wrapText="1"/>
    </xf>
    <xf numFmtId="43" fontId="7" fillId="0" borderId="0" xfId="1" applyFont="1" applyFill="1"/>
    <xf numFmtId="0" fontId="13" fillId="0" borderId="0" xfId="8" applyFont="1" applyAlignment="1">
      <alignment horizontal="center" vertical="center"/>
    </xf>
    <xf numFmtId="0" fontId="6" fillId="0" borderId="21" xfId="8" applyFont="1" applyBorder="1" applyAlignment="1">
      <alignment horizontal="center" vertical="center" wrapText="1"/>
    </xf>
    <xf numFmtId="168" fontId="6" fillId="0" borderId="21" xfId="8" applyNumberFormat="1" applyFont="1" applyBorder="1" applyAlignment="1">
      <alignment horizontal="center" vertical="center" wrapText="1"/>
    </xf>
    <xf numFmtId="43" fontId="6" fillId="0" borderId="21" xfId="8" applyNumberFormat="1" applyFont="1" applyBorder="1" applyAlignment="1">
      <alignment horizontal="right" vertical="center" wrapText="1"/>
    </xf>
    <xf numFmtId="43" fontId="6" fillId="0" borderId="22" xfId="8" applyNumberFormat="1" applyFont="1" applyBorder="1" applyAlignment="1">
      <alignment horizontal="center" vertical="top" wrapText="1"/>
    </xf>
    <xf numFmtId="0" fontId="6" fillId="0" borderId="23" xfId="8" applyFont="1" applyBorder="1" applyAlignment="1">
      <alignment horizontal="center" vertical="center" wrapText="1"/>
    </xf>
    <xf numFmtId="0" fontId="6" fillId="0" borderId="16" xfId="8" applyFont="1" applyBorder="1" applyAlignment="1">
      <alignment horizontal="center" vertical="center" wrapText="1"/>
    </xf>
    <xf numFmtId="0" fontId="6" fillId="0" borderId="16" xfId="8" applyFont="1" applyBorder="1" applyAlignment="1">
      <alignment horizontal="center" vertical="top" wrapText="1"/>
    </xf>
    <xf numFmtId="168" fontId="6" fillId="0" borderId="16" xfId="8" applyNumberFormat="1" applyFont="1" applyBorder="1" applyAlignment="1">
      <alignment horizontal="center" vertical="center" wrapText="1"/>
    </xf>
    <xf numFmtId="43" fontId="6" fillId="0" borderId="16" xfId="8" applyNumberFormat="1" applyFont="1" applyBorder="1" applyAlignment="1">
      <alignment horizontal="center" vertical="center" wrapText="1"/>
    </xf>
    <xf numFmtId="43" fontId="6" fillId="0" borderId="24" xfId="8" applyNumberFormat="1" applyFont="1" applyBorder="1" applyAlignment="1">
      <alignment horizontal="center" vertical="center" wrapText="1"/>
    </xf>
    <xf numFmtId="49" fontId="7" fillId="0" borderId="23" xfId="9" applyNumberFormat="1" applyFont="1" applyBorder="1" applyAlignment="1">
      <alignment horizontal="center" vertical="center" wrapText="1"/>
    </xf>
    <xf numFmtId="49" fontId="7" fillId="0" borderId="16" xfId="10" applyNumberFormat="1" applyFont="1" applyBorder="1" applyAlignment="1">
      <alignment horizontal="center" vertical="center" wrapText="1"/>
    </xf>
    <xf numFmtId="0" fontId="7" fillId="0" borderId="16" xfId="8" applyFont="1" applyBorder="1" applyAlignment="1">
      <alignment horizontal="center" vertical="center" wrapText="1"/>
    </xf>
    <xf numFmtId="0" fontId="7" fillId="0" borderId="16" xfId="9" applyFont="1" applyBorder="1" applyAlignment="1">
      <alignment horizontal="center" vertical="center" wrapText="1"/>
    </xf>
    <xf numFmtId="169" fontId="7" fillId="0" borderId="16" xfId="9" applyNumberFormat="1" applyFont="1" applyBorder="1" applyAlignment="1">
      <alignment horizontal="center" vertical="center" wrapText="1"/>
    </xf>
    <xf numFmtId="43" fontId="7" fillId="0" borderId="16" xfId="10" applyNumberFormat="1" applyFont="1" applyBorder="1" applyAlignment="1">
      <alignment horizontal="center" vertical="center" wrapText="1"/>
    </xf>
    <xf numFmtId="43" fontId="7" fillId="0" borderId="24" xfId="10" applyNumberFormat="1" applyFont="1" applyBorder="1" applyAlignment="1">
      <alignment horizontal="center" vertical="center"/>
    </xf>
    <xf numFmtId="43" fontId="7" fillId="0" borderId="24" xfId="8" applyNumberFormat="1" applyFont="1" applyBorder="1" applyAlignment="1">
      <alignment horizontal="right" vertical="top" wrapText="1"/>
    </xf>
    <xf numFmtId="43" fontId="6" fillId="0" borderId="24" xfId="8" applyNumberFormat="1" applyFont="1" applyBorder="1" applyAlignment="1">
      <alignment horizontal="right" vertical="top" wrapText="1"/>
    </xf>
    <xf numFmtId="0" fontId="7" fillId="0" borderId="23" xfId="0" applyFont="1" applyBorder="1" applyAlignment="1">
      <alignment horizontal="center" vertical="center"/>
    </xf>
    <xf numFmtId="170" fontId="7" fillId="0" borderId="16" xfId="0" applyNumberFormat="1" applyFont="1" applyBorder="1" applyAlignment="1">
      <alignment horizontal="center" vertical="center"/>
    </xf>
    <xf numFmtId="43" fontId="7" fillId="0" borderId="24" xfId="8" applyNumberFormat="1" applyFont="1" applyBorder="1" applyAlignment="1">
      <alignment horizontal="right" vertical="top"/>
    </xf>
    <xf numFmtId="43" fontId="6" fillId="0" borderId="24" xfId="8" applyNumberFormat="1" applyFont="1" applyBorder="1" applyAlignment="1">
      <alignment horizontal="right" vertical="top"/>
    </xf>
    <xf numFmtId="0" fontId="8" fillId="0" borderId="23" xfId="0" applyFont="1" applyBorder="1" applyAlignment="1">
      <alignment horizontal="center" vertical="center" wrapText="1"/>
    </xf>
    <xf numFmtId="0" fontId="7" fillId="0" borderId="16" xfId="10" applyFont="1" applyBorder="1" applyAlignment="1">
      <alignment horizontal="justify" vertical="center" wrapText="1"/>
    </xf>
    <xf numFmtId="0" fontId="7" fillId="0" borderId="16" xfId="10" applyFont="1" applyBorder="1" applyAlignment="1">
      <alignment horizontal="center" vertical="center" wrapText="1"/>
    </xf>
    <xf numFmtId="169" fontId="7" fillId="0" borderId="16" xfId="10" applyNumberFormat="1" applyFont="1" applyBorder="1" applyAlignment="1">
      <alignment horizontal="center" vertical="center" wrapText="1"/>
    </xf>
    <xf numFmtId="43" fontId="7" fillId="0" borderId="24" xfId="10" applyNumberFormat="1" applyFont="1" applyBorder="1" applyAlignment="1">
      <alignment horizontal="center" vertical="center" wrapText="1"/>
    </xf>
    <xf numFmtId="49" fontId="7" fillId="0" borderId="23" xfId="8" applyNumberFormat="1" applyFont="1" applyBorder="1" applyAlignment="1">
      <alignment horizontal="center" vertical="center" wrapText="1"/>
    </xf>
    <xf numFmtId="43" fontId="7" fillId="0" borderId="24" xfId="1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43" fontId="6" fillId="0" borderId="22" xfId="8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3" fontId="6" fillId="0" borderId="21" xfId="8" applyNumberFormat="1" applyFont="1" applyBorder="1" applyAlignment="1">
      <alignment horizontal="center" vertical="center" wrapText="1"/>
    </xf>
    <xf numFmtId="0" fontId="6" fillId="0" borderId="16" xfId="12" applyFont="1" applyBorder="1" applyAlignment="1">
      <alignment horizontal="justify" vertical="center" wrapText="1"/>
    </xf>
    <xf numFmtId="2" fontId="6" fillId="0" borderId="16" xfId="8" applyNumberFormat="1" applyFont="1" applyBorder="1" applyAlignment="1">
      <alignment horizontal="center" vertical="center" wrapText="1"/>
    </xf>
    <xf numFmtId="2" fontId="6" fillId="0" borderId="24" xfId="8" applyNumberFormat="1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2" fontId="7" fillId="6" borderId="24" xfId="9" applyNumberFormat="1" applyFont="1" applyFill="1" applyBorder="1" applyAlignment="1">
      <alignment horizontal="right" vertical="center" wrapText="1"/>
    </xf>
    <xf numFmtId="43" fontId="7" fillId="0" borderId="24" xfId="8" applyNumberFormat="1" applyFont="1" applyBorder="1" applyAlignment="1">
      <alignment horizontal="right" vertical="center" wrapText="1"/>
    </xf>
    <xf numFmtId="43" fontId="6" fillId="0" borderId="24" xfId="8" applyNumberFormat="1" applyFont="1" applyBorder="1" applyAlignment="1">
      <alignment horizontal="right" vertical="center" wrapText="1"/>
    </xf>
    <xf numFmtId="0" fontId="4" fillId="0" borderId="25" xfId="8" applyFont="1" applyBorder="1" applyAlignment="1">
      <alignment horizontal="right" vertical="center" wrapText="1"/>
    </xf>
    <xf numFmtId="0" fontId="4" fillId="0" borderId="0" xfId="8" applyFont="1" applyAlignment="1">
      <alignment horizontal="right" vertical="center" wrapText="1"/>
    </xf>
    <xf numFmtId="43" fontId="5" fillId="0" borderId="26" xfId="8" applyNumberFormat="1" applyFont="1" applyBorder="1" applyAlignment="1">
      <alignment horizontal="right" vertical="center" wrapText="1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49" fontId="7" fillId="0" borderId="17" xfId="6" applyNumberFormat="1" applyFont="1" applyBorder="1" applyAlignment="1">
      <alignment horizontal="center" vertical="center"/>
    </xf>
    <xf numFmtId="49" fontId="7" fillId="0" borderId="9" xfId="10" applyNumberFormat="1" applyFont="1" applyBorder="1" applyAlignment="1">
      <alignment horizontal="center" vertical="center" wrapText="1"/>
    </xf>
    <xf numFmtId="0" fontId="7" fillId="0" borderId="17" xfId="10" applyFont="1" applyBorder="1" applyAlignment="1">
      <alignment horizontal="justify" vertical="center" wrapText="1"/>
    </xf>
    <xf numFmtId="0" fontId="7" fillId="0" borderId="17" xfId="10" applyFont="1" applyBorder="1" applyAlignment="1">
      <alignment horizontal="center" vertical="center"/>
    </xf>
    <xf numFmtId="169" fontId="7" fillId="0" borderId="17" xfId="10" applyNumberFormat="1" applyFont="1" applyBorder="1" applyAlignment="1">
      <alignment horizontal="center" vertical="center"/>
    </xf>
    <xf numFmtId="0" fontId="7" fillId="0" borderId="16" xfId="10" applyFont="1" applyBorder="1" applyAlignment="1">
      <alignment horizontal="center" vertical="center"/>
    </xf>
    <xf numFmtId="169" fontId="7" fillId="0" borderId="16" xfId="10" applyNumberFormat="1" applyFont="1" applyBorder="1" applyAlignment="1">
      <alignment horizontal="center" vertical="center"/>
    </xf>
    <xf numFmtId="49" fontId="7" fillId="0" borderId="16" xfId="8" applyNumberFormat="1" applyFont="1" applyBorder="1" applyAlignment="1">
      <alignment horizontal="center" vertical="center"/>
    </xf>
    <xf numFmtId="0" fontId="4" fillId="0" borderId="0" xfId="13" applyFont="1"/>
    <xf numFmtId="0" fontId="5" fillId="0" borderId="0" xfId="13" applyFont="1" applyAlignment="1">
      <alignment horizontal="left" vertical="top" wrapText="1"/>
    </xf>
    <xf numFmtId="0" fontId="5" fillId="0" borderId="0" xfId="13" applyFont="1" applyAlignment="1">
      <alignment horizontal="left"/>
    </xf>
    <xf numFmtId="0" fontId="4" fillId="0" borderId="40" xfId="9" applyFont="1" applyBorder="1"/>
    <xf numFmtId="0" fontId="5" fillId="8" borderId="41" xfId="9" applyFont="1" applyFill="1" applyBorder="1" applyAlignment="1">
      <alignment horizontal="center"/>
    </xf>
    <xf numFmtId="0" fontId="5" fillId="8" borderId="42" xfId="9" applyFont="1" applyFill="1" applyBorder="1" applyAlignment="1">
      <alignment horizontal="center"/>
    </xf>
    <xf numFmtId="0" fontId="5" fillId="8" borderId="21" xfId="9" applyFont="1" applyFill="1" applyBorder="1" applyAlignment="1">
      <alignment horizontal="center"/>
    </xf>
    <xf numFmtId="0" fontId="5" fillId="8" borderId="43" xfId="9" applyFont="1" applyFill="1" applyBorder="1" applyAlignment="1">
      <alignment horizontal="center"/>
    </xf>
    <xf numFmtId="0" fontId="5" fillId="8" borderId="44" xfId="9" applyFont="1" applyFill="1" applyBorder="1" applyAlignment="1">
      <alignment horizontal="center"/>
    </xf>
    <xf numFmtId="0" fontId="4" fillId="0" borderId="0" xfId="9" applyFont="1"/>
    <xf numFmtId="0" fontId="4" fillId="0" borderId="25" xfId="9" applyFont="1" applyBorder="1"/>
    <xf numFmtId="0" fontId="5" fillId="0" borderId="16" xfId="9" applyFont="1" applyBorder="1" applyAlignment="1">
      <alignment horizontal="center"/>
    </xf>
    <xf numFmtId="0" fontId="6" fillId="0" borderId="10" xfId="6" applyFont="1" applyBorder="1" applyAlignment="1">
      <alignment horizontal="left" vertical="center" wrapText="1"/>
    </xf>
    <xf numFmtId="171" fontId="6" fillId="0" borderId="16" xfId="6" applyNumberFormat="1" applyFont="1" applyBorder="1" applyAlignment="1">
      <alignment horizontal="left" vertical="center" wrapText="1"/>
    </xf>
    <xf numFmtId="166" fontId="7" fillId="0" borderId="46" xfId="1" applyNumberFormat="1" applyFont="1" applyFill="1" applyBorder="1" applyAlignment="1" applyProtection="1">
      <alignment horizontal="right" vertical="center" wrapText="1"/>
    </xf>
    <xf numFmtId="43" fontId="7" fillId="0" borderId="0" xfId="1" applyFont="1" applyBorder="1" applyAlignment="1">
      <alignment vertical="center"/>
    </xf>
    <xf numFmtId="43" fontId="4" fillId="0" borderId="0" xfId="9" applyNumberFormat="1" applyFont="1" applyAlignment="1">
      <alignment vertical="center"/>
    </xf>
    <xf numFmtId="166" fontId="7" fillId="0" borderId="45" xfId="1" applyNumberFormat="1" applyFont="1" applyFill="1" applyBorder="1" applyAlignment="1" applyProtection="1">
      <alignment horizontal="right" vertical="center" wrapText="1"/>
    </xf>
    <xf numFmtId="0" fontId="6" fillId="0" borderId="10" xfId="3" applyFont="1" applyBorder="1" applyAlignment="1">
      <alignment horizontal="center" vertical="center"/>
    </xf>
    <xf numFmtId="171" fontId="6" fillId="0" borderId="16" xfId="3" applyNumberFormat="1" applyFont="1" applyBorder="1" applyAlignment="1">
      <alignment horizontal="center" vertical="center"/>
    </xf>
    <xf numFmtId="43" fontId="7" fillId="9" borderId="12" xfId="1" applyFont="1" applyFill="1" applyBorder="1" applyAlignment="1">
      <alignment horizontal="center" vertical="center"/>
    </xf>
    <xf numFmtId="40" fontId="4" fillId="0" borderId="0" xfId="9" applyNumberFormat="1" applyFont="1"/>
    <xf numFmtId="40" fontId="4" fillId="0" borderId="0" xfId="9" applyNumberFormat="1" applyFont="1" applyAlignment="1">
      <alignment horizontal="center"/>
    </xf>
    <xf numFmtId="0" fontId="5" fillId="0" borderId="0" xfId="9" applyFont="1"/>
    <xf numFmtId="0" fontId="4" fillId="0" borderId="27" xfId="9" applyFont="1" applyBorder="1"/>
    <xf numFmtId="0" fontId="6" fillId="8" borderId="47" xfId="3" applyFont="1" applyFill="1" applyBorder="1"/>
    <xf numFmtId="0" fontId="6" fillId="8" borderId="48" xfId="3" applyFont="1" applyFill="1" applyBorder="1" applyAlignment="1">
      <alignment horizontal="center" vertical="center"/>
    </xf>
    <xf numFmtId="10" fontId="6" fillId="8" borderId="47" xfId="2" applyNumberFormat="1" applyFont="1" applyFill="1" applyBorder="1" applyAlignment="1">
      <alignment horizontal="center" vertical="center"/>
    </xf>
    <xf numFmtId="10" fontId="5" fillId="8" borderId="49" xfId="9" applyNumberFormat="1" applyFont="1" applyFill="1" applyBorder="1" applyAlignment="1">
      <alignment vertical="center"/>
    </xf>
    <xf numFmtId="10" fontId="7" fillId="0" borderId="0" xfId="2" applyNumberFormat="1" applyFont="1" applyBorder="1" applyAlignment="1">
      <alignment vertical="center"/>
    </xf>
    <xf numFmtId="0" fontId="5" fillId="5" borderId="0" xfId="9" applyFont="1" applyFill="1" applyAlignment="1">
      <alignment horizontal="center"/>
    </xf>
    <xf numFmtId="0" fontId="6" fillId="5" borderId="0" xfId="0" applyFont="1" applyFill="1" applyAlignment="1">
      <alignment wrapText="1"/>
    </xf>
    <xf numFmtId="2" fontId="4" fillId="5" borderId="0" xfId="9" applyNumberFormat="1" applyFont="1" applyFill="1" applyAlignment="1">
      <alignment horizontal="center"/>
    </xf>
    <xf numFmtId="2" fontId="4" fillId="0" borderId="0" xfId="9" applyNumberFormat="1" applyFont="1" applyAlignment="1">
      <alignment vertical="center"/>
    </xf>
    <xf numFmtId="0" fontId="5" fillId="5" borderId="0" xfId="9" applyFont="1" applyFill="1" applyAlignment="1">
      <alignment vertical="top" wrapText="1"/>
    </xf>
    <xf numFmtId="2" fontId="5" fillId="0" borderId="0" xfId="9" applyNumberFormat="1" applyFont="1"/>
    <xf numFmtId="43" fontId="7" fillId="0" borderId="0" xfId="1" applyFont="1" applyAlignment="1">
      <alignment horizontal="center" vertical="center"/>
    </xf>
    <xf numFmtId="40" fontId="5" fillId="0" borderId="0" xfId="9" applyNumberFormat="1" applyFont="1"/>
    <xf numFmtId="43" fontId="7" fillId="5" borderId="0" xfId="1" applyFont="1" applyFill="1" applyBorder="1" applyAlignment="1">
      <alignment horizontal="center" vertical="center"/>
    </xf>
    <xf numFmtId="0" fontId="5" fillId="0" borderId="0" xfId="9" applyFont="1" applyAlignment="1">
      <alignment horizontal="center"/>
    </xf>
    <xf numFmtId="0" fontId="5" fillId="0" borderId="0" xfId="9" applyFont="1" applyAlignment="1">
      <alignment horizontal="left"/>
    </xf>
    <xf numFmtId="0" fontId="4" fillId="0" borderId="0" xfId="9" applyFont="1" applyAlignment="1">
      <alignment horizontal="center"/>
    </xf>
    <xf numFmtId="0" fontId="4" fillId="5" borderId="0" xfId="9" applyFont="1" applyFill="1"/>
    <xf numFmtId="0" fontId="5" fillId="5" borderId="0" xfId="9" applyFont="1" applyFill="1"/>
    <xf numFmtId="0" fontId="5" fillId="10" borderId="0" xfId="9" applyFont="1" applyFill="1"/>
    <xf numFmtId="0" fontId="4" fillId="5" borderId="0" xfId="13" applyFont="1" applyFill="1"/>
    <xf numFmtId="0" fontId="4" fillId="5" borderId="0" xfId="13" applyFont="1" applyFill="1" applyAlignment="1">
      <alignment horizontal="center"/>
    </xf>
    <xf numFmtId="0" fontId="4" fillId="5" borderId="0" xfId="13" applyFont="1" applyFill="1" applyAlignment="1">
      <alignment horizontal="left" vertical="top" wrapText="1"/>
    </xf>
    <xf numFmtId="2" fontId="5" fillId="5" borderId="0" xfId="13" applyNumberFormat="1" applyFont="1" applyFill="1" applyAlignment="1">
      <alignment horizontal="center"/>
    </xf>
    <xf numFmtId="2" fontId="4" fillId="0" borderId="0" xfId="13" applyNumberFormat="1" applyFont="1"/>
    <xf numFmtId="2" fontId="5" fillId="0" borderId="0" xfId="13" applyNumberFormat="1" applyFont="1"/>
    <xf numFmtId="0" fontId="5" fillId="0" borderId="0" xfId="13" applyFont="1"/>
    <xf numFmtId="0" fontId="5" fillId="5" borderId="0" xfId="13" applyFont="1" applyFill="1" applyAlignment="1">
      <alignment horizontal="center"/>
    </xf>
    <xf numFmtId="0" fontId="5" fillId="5" borderId="0" xfId="13" applyFont="1" applyFill="1" applyAlignment="1">
      <alignment horizontal="left" vertical="top" wrapText="1"/>
    </xf>
    <xf numFmtId="0" fontId="5" fillId="5" borderId="0" xfId="13" applyFont="1" applyFill="1" applyAlignment="1">
      <alignment horizontal="center" vertical="top"/>
    </xf>
    <xf numFmtId="0" fontId="5" fillId="10" borderId="0" xfId="13" applyFont="1" applyFill="1"/>
    <xf numFmtId="0" fontId="5" fillId="5" borderId="0" xfId="13" applyFont="1" applyFill="1" applyAlignment="1">
      <alignment vertical="top" wrapText="1"/>
    </xf>
    <xf numFmtId="0" fontId="5" fillId="5" borderId="0" xfId="13" applyFont="1" applyFill="1" applyAlignment="1">
      <alignment horizontal="left"/>
    </xf>
    <xf numFmtId="0" fontId="5" fillId="5" borderId="0" xfId="13" applyFont="1" applyFill="1"/>
    <xf numFmtId="49" fontId="19" fillId="11" borderId="50" xfId="14" applyNumberFormat="1" applyFont="1" applyFill="1" applyBorder="1" applyAlignment="1">
      <alignment horizontal="center" vertical="center"/>
    </xf>
    <xf numFmtId="49" fontId="19" fillId="11" borderId="51" xfId="14" applyNumberFormat="1" applyFont="1" applyFill="1" applyBorder="1" applyAlignment="1">
      <alignment horizontal="center" vertical="center"/>
    </xf>
    <xf numFmtId="0" fontId="19" fillId="11" borderId="52" xfId="14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43" fontId="7" fillId="0" borderId="16" xfId="23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43" fontId="7" fillId="0" borderId="16" xfId="4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 wrapText="1"/>
    </xf>
    <xf numFmtId="43" fontId="7" fillId="4" borderId="16" xfId="4" applyFont="1" applyFill="1" applyBorder="1" applyAlignment="1">
      <alignment horizontal="center" vertical="center"/>
    </xf>
    <xf numFmtId="43" fontId="6" fillId="4" borderId="16" xfId="4" applyFont="1" applyFill="1" applyBorder="1" applyAlignment="1">
      <alignment horizontal="center" vertical="center"/>
    </xf>
    <xf numFmtId="0" fontId="6" fillId="0" borderId="16" xfId="0" applyFont="1" applyBorder="1" applyAlignment="1">
      <alignment horizontal="right" vertical="center" wrapText="1"/>
    </xf>
    <xf numFmtId="43" fontId="6" fillId="0" borderId="16" xfId="4" applyFont="1" applyFill="1" applyBorder="1" applyAlignment="1">
      <alignment horizontal="center" vertical="center"/>
    </xf>
    <xf numFmtId="43" fontId="4" fillId="2" borderId="0" xfId="0" applyNumberFormat="1" applyFont="1" applyFill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27" fillId="0" borderId="16" xfId="0" applyFont="1" applyBorder="1" applyAlignment="1">
      <alignment horizontal="right" vertical="center" wrapText="1"/>
    </xf>
    <xf numFmtId="0" fontId="27" fillId="0" borderId="16" xfId="0" applyFont="1" applyBorder="1" applyAlignment="1">
      <alignment horizontal="center" vertical="center" wrapText="1"/>
    </xf>
    <xf numFmtId="2" fontId="27" fillId="0" borderId="16" xfId="4" applyNumberFormat="1" applyFont="1" applyFill="1" applyBorder="1" applyAlignment="1">
      <alignment horizontal="center" vertical="center"/>
    </xf>
    <xf numFmtId="43" fontId="7" fillId="0" borderId="16" xfId="1" applyFont="1" applyFill="1" applyBorder="1" applyAlignment="1">
      <alignment vertical="center"/>
    </xf>
    <xf numFmtId="0" fontId="4" fillId="0" borderId="16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right" vertical="center" wrapText="1"/>
    </xf>
    <xf numFmtId="2" fontId="7" fillId="0" borderId="16" xfId="24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right"/>
    </xf>
    <xf numFmtId="10" fontId="7" fillId="0" borderId="16" xfId="2" applyNumberFormat="1" applyFont="1" applyFill="1" applyBorder="1" applyAlignment="1">
      <alignment horizontal="center"/>
    </xf>
    <xf numFmtId="2" fontId="7" fillId="0" borderId="24" xfId="9" applyNumberFormat="1" applyFont="1" applyBorder="1" applyAlignment="1">
      <alignment horizontal="right" vertical="center" wrapText="1"/>
    </xf>
    <xf numFmtId="0" fontId="4" fillId="0" borderId="25" xfId="8" applyFont="1" applyBorder="1"/>
    <xf numFmtId="0" fontId="4" fillId="0" borderId="0" xfId="8" applyFont="1"/>
    <xf numFmtId="168" fontId="4" fillId="0" borderId="0" xfId="8" applyNumberFormat="1" applyFont="1"/>
    <xf numFmtId="43" fontId="4" fillId="0" borderId="0" xfId="8" applyNumberFormat="1" applyFont="1"/>
    <xf numFmtId="43" fontId="4" fillId="0" borderId="26" xfId="8" applyNumberFormat="1" applyFont="1" applyBorder="1"/>
    <xf numFmtId="2" fontId="11" fillId="0" borderId="16" xfId="1" applyNumberFormat="1" applyFont="1" applyFill="1" applyBorder="1" applyAlignment="1" applyProtection="1">
      <alignment horizontal="center" vertical="center" wrapText="1"/>
    </xf>
    <xf numFmtId="2" fontId="8" fillId="4" borderId="16" xfId="1" applyNumberFormat="1" applyFont="1" applyFill="1" applyBorder="1" applyAlignment="1" applyProtection="1">
      <alignment horizontal="center" vertical="center" wrapText="1"/>
    </xf>
    <xf numFmtId="2" fontId="11" fillId="4" borderId="16" xfId="1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 applyAlignment="1">
      <alignment vertical="center"/>
    </xf>
    <xf numFmtId="0" fontId="7" fillId="0" borderId="16" xfId="8" applyFont="1" applyBorder="1" applyAlignment="1">
      <alignment horizontal="center" vertical="center"/>
    </xf>
    <xf numFmtId="0" fontId="4" fillId="0" borderId="25" xfId="8" applyFont="1" applyBorder="1" applyAlignment="1">
      <alignment horizontal="right" vertical="top"/>
    </xf>
    <xf numFmtId="0" fontId="4" fillId="0" borderId="0" xfId="8" applyFont="1" applyAlignment="1">
      <alignment horizontal="right" vertical="top"/>
    </xf>
    <xf numFmtId="43" fontId="5" fillId="0" borderId="26" xfId="8" applyNumberFormat="1" applyFont="1" applyBorder="1" applyAlignment="1">
      <alignment horizontal="right" vertical="top"/>
    </xf>
    <xf numFmtId="2" fontId="11" fillId="0" borderId="16" xfId="0" applyNumberFormat="1" applyFont="1" applyBorder="1" applyAlignment="1">
      <alignment horizontal="center" vertical="center" wrapText="1"/>
    </xf>
    <xf numFmtId="0" fontId="1" fillId="11" borderId="0" xfId="14" applyFill="1" applyAlignment="1">
      <alignment vertical="center"/>
    </xf>
    <xf numFmtId="0" fontId="1" fillId="11" borderId="0" xfId="14" applyFill="1" applyAlignment="1">
      <alignment horizontal="center" vertical="center"/>
    </xf>
    <xf numFmtId="0" fontId="12" fillId="11" borderId="0" xfId="6" applyFill="1" applyAlignment="1">
      <alignment vertical="center"/>
    </xf>
    <xf numFmtId="0" fontId="12" fillId="11" borderId="0" xfId="6" applyFill="1" applyAlignment="1">
      <alignment horizontal="center" vertical="center"/>
    </xf>
    <xf numFmtId="0" fontId="1" fillId="11" borderId="20" xfId="14" applyFill="1" applyBorder="1" applyAlignment="1">
      <alignment horizontal="center" vertical="center"/>
    </xf>
    <xf numFmtId="0" fontId="20" fillId="11" borderId="21" xfId="14" applyFont="1" applyFill="1" applyBorder="1" applyAlignment="1">
      <alignment vertical="center"/>
    </xf>
    <xf numFmtId="0" fontId="1" fillId="11" borderId="22" xfId="14" applyFill="1" applyBorder="1" applyAlignment="1">
      <alignment horizontal="center" vertical="center"/>
    </xf>
    <xf numFmtId="0" fontId="1" fillId="11" borderId="23" xfId="14" applyFill="1" applyBorder="1" applyAlignment="1">
      <alignment horizontal="center" vertical="center"/>
    </xf>
    <xf numFmtId="0" fontId="1" fillId="11" borderId="16" xfId="14" applyFill="1" applyBorder="1" applyAlignment="1">
      <alignment vertical="center"/>
    </xf>
    <xf numFmtId="43" fontId="21" fillId="13" borderId="24" xfId="15" applyNumberFormat="1" applyFont="1" applyFill="1" applyBorder="1" applyAlignment="1">
      <alignment horizontal="center" vertical="center"/>
    </xf>
    <xf numFmtId="0" fontId="22" fillId="0" borderId="0" xfId="14" applyFont="1" applyAlignment="1">
      <alignment horizontal="justify" vertical="center"/>
    </xf>
    <xf numFmtId="0" fontId="1" fillId="0" borderId="0" xfId="14" applyAlignment="1">
      <alignment vertical="center"/>
    </xf>
    <xf numFmtId="0" fontId="24" fillId="0" borderId="53" xfId="14" applyFont="1" applyBorder="1" applyAlignment="1">
      <alignment horizontal="center" vertical="center" wrapText="1"/>
    </xf>
    <xf numFmtId="0" fontId="23" fillId="0" borderId="54" xfId="14" applyFont="1" applyBorder="1" applyAlignment="1">
      <alignment horizontal="center" vertical="center" wrapText="1"/>
    </xf>
    <xf numFmtId="0" fontId="23" fillId="0" borderId="55" xfId="14" applyFont="1" applyBorder="1" applyAlignment="1">
      <alignment vertical="center" wrapText="1"/>
    </xf>
    <xf numFmtId="10" fontId="23" fillId="0" borderId="29" xfId="14" applyNumberFormat="1" applyFont="1" applyBorder="1" applyAlignment="1">
      <alignment horizontal="center" vertical="center" wrapText="1"/>
    </xf>
    <xf numFmtId="0" fontId="1" fillId="11" borderId="56" xfId="14" applyFill="1" applyBorder="1" applyAlignment="1">
      <alignment vertical="center"/>
    </xf>
    <xf numFmtId="0" fontId="1" fillId="11" borderId="47" xfId="14" applyFill="1" applyBorder="1" applyAlignment="1">
      <alignment horizontal="right" vertical="center"/>
    </xf>
    <xf numFmtId="43" fontId="21" fillId="11" borderId="57" xfId="15" applyNumberFormat="1" applyFont="1" applyFill="1" applyBorder="1" applyAlignment="1">
      <alignment horizontal="center" vertical="center"/>
    </xf>
    <xf numFmtId="0" fontId="1" fillId="11" borderId="56" xfId="14" applyFill="1" applyBorder="1" applyAlignment="1">
      <alignment horizontal="center" vertical="center"/>
    </xf>
    <xf numFmtId="0" fontId="1" fillId="11" borderId="20" xfId="14" applyFill="1" applyBorder="1" applyAlignment="1" applyProtection="1">
      <alignment horizontal="center" vertical="center"/>
      <protection locked="0"/>
    </xf>
    <xf numFmtId="0" fontId="1" fillId="11" borderId="21" xfId="14" applyFill="1" applyBorder="1" applyAlignment="1" applyProtection="1">
      <alignment vertical="center"/>
      <protection locked="0"/>
    </xf>
    <xf numFmtId="43" fontId="1" fillId="11" borderId="22" xfId="14" applyNumberFormat="1" applyFill="1" applyBorder="1" applyAlignment="1" applyProtection="1">
      <alignment horizontal="center" vertical="center"/>
      <protection locked="0"/>
    </xf>
    <xf numFmtId="0" fontId="1" fillId="11" borderId="23" xfId="14" applyFill="1" applyBorder="1" applyAlignment="1" applyProtection="1">
      <alignment horizontal="center" vertical="center"/>
      <protection locked="0"/>
    </xf>
    <xf numFmtId="0" fontId="1" fillId="11" borderId="16" xfId="14" applyFill="1" applyBorder="1" applyAlignment="1" applyProtection="1">
      <alignment vertical="center"/>
      <protection locked="0"/>
    </xf>
    <xf numFmtId="43" fontId="20" fillId="11" borderId="24" xfId="15" applyNumberFormat="1" applyFont="1" applyFill="1" applyBorder="1" applyAlignment="1" applyProtection="1">
      <alignment horizontal="center" vertical="center"/>
      <protection locked="0"/>
    </xf>
    <xf numFmtId="43" fontId="1" fillId="11" borderId="0" xfId="14" applyNumberFormat="1" applyFill="1" applyAlignment="1">
      <alignment vertical="center"/>
    </xf>
    <xf numFmtId="43" fontId="21" fillId="13" borderId="24" xfId="15" applyNumberFormat="1" applyFont="1" applyFill="1" applyBorder="1" applyAlignment="1" applyProtection="1">
      <alignment horizontal="center" vertical="center"/>
      <protection locked="0"/>
    </xf>
    <xf numFmtId="0" fontId="1" fillId="11" borderId="61" xfId="14" applyFill="1" applyBorder="1" applyAlignment="1" applyProtection="1">
      <alignment horizontal="center" vertical="center"/>
      <protection locked="0"/>
    </xf>
    <xf numFmtId="0" fontId="1" fillId="11" borderId="1" xfId="14" applyFill="1" applyBorder="1" applyAlignment="1" applyProtection="1">
      <alignment vertical="center"/>
      <protection locked="0"/>
    </xf>
    <xf numFmtId="43" fontId="21" fillId="13" borderId="62" xfId="15" applyNumberFormat="1" applyFont="1" applyFill="1" applyBorder="1" applyAlignment="1" applyProtection="1">
      <alignment horizontal="center" vertical="center"/>
      <protection locked="0"/>
    </xf>
    <xf numFmtId="0" fontId="1" fillId="11" borderId="56" xfId="14" applyFill="1" applyBorder="1" applyAlignment="1" applyProtection="1">
      <alignment horizontal="center" vertical="center"/>
      <protection locked="0"/>
    </xf>
    <xf numFmtId="0" fontId="20" fillId="11" borderId="47" xfId="14" applyFont="1" applyFill="1" applyBorder="1" applyAlignment="1" applyProtection="1">
      <alignment horizontal="right" vertical="center"/>
      <protection locked="0"/>
    </xf>
    <xf numFmtId="43" fontId="20" fillId="11" borderId="57" xfId="14" applyNumberFormat="1" applyFont="1" applyFill="1" applyBorder="1" applyAlignment="1" applyProtection="1">
      <alignment horizontal="center" vertical="center"/>
      <protection locked="0"/>
    </xf>
    <xf numFmtId="0" fontId="1" fillId="11" borderId="5" xfId="14" applyFill="1" applyBorder="1" applyAlignment="1">
      <alignment horizontal="right" vertical="center"/>
    </xf>
    <xf numFmtId="10" fontId="20" fillId="11" borderId="0" xfId="14" applyNumberFormat="1" applyFont="1" applyFill="1" applyAlignment="1">
      <alignment horizontal="center" vertical="center"/>
    </xf>
    <xf numFmtId="0" fontId="20" fillId="11" borderId="63" xfId="14" applyFont="1" applyFill="1" applyBorder="1" applyAlignment="1">
      <alignment vertical="center"/>
    </xf>
    <xf numFmtId="0" fontId="21" fillId="11" borderId="64" xfId="14" applyFont="1" applyFill="1" applyBorder="1" applyAlignment="1">
      <alignment vertical="center"/>
    </xf>
    <xf numFmtId="10" fontId="21" fillId="11" borderId="53" xfId="16" applyNumberFormat="1" applyFont="1" applyFill="1" applyBorder="1" applyAlignment="1">
      <alignment vertical="center"/>
    </xf>
    <xf numFmtId="10" fontId="1" fillId="11" borderId="0" xfId="14" applyNumberFormat="1" applyFill="1" applyAlignment="1">
      <alignment vertical="center"/>
    </xf>
    <xf numFmtId="173" fontId="1" fillId="11" borderId="0" xfId="14" applyNumberFormat="1" applyFill="1" applyAlignment="1">
      <alignment vertical="center"/>
    </xf>
    <xf numFmtId="173" fontId="1" fillId="11" borderId="0" xfId="14" applyNumberFormat="1" applyFill="1" applyAlignment="1">
      <alignment horizontal="center" vertical="center"/>
    </xf>
    <xf numFmtId="0" fontId="24" fillId="0" borderId="55" xfId="14" applyFont="1" applyBorder="1" applyAlignment="1">
      <alignment horizontal="center" vertical="center" wrapText="1"/>
    </xf>
    <xf numFmtId="0" fontId="23" fillId="0" borderId="29" xfId="14" applyFont="1" applyBorder="1" applyAlignment="1">
      <alignment horizontal="center" vertical="center" wrapText="1"/>
    </xf>
    <xf numFmtId="43" fontId="12" fillId="11" borderId="0" xfId="6" applyNumberFormat="1" applyFill="1" applyAlignment="1">
      <alignment horizontal="center" vertical="center"/>
    </xf>
    <xf numFmtId="10" fontId="2" fillId="11" borderId="0" xfId="14" applyNumberFormat="1" applyFont="1" applyFill="1" applyAlignment="1">
      <alignment vertical="center"/>
    </xf>
    <xf numFmtId="165" fontId="6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165" fontId="7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6" fillId="0" borderId="16" xfId="25" applyFont="1" applyBorder="1" applyAlignment="1">
      <alignment horizontal="justify" vertical="center" wrapText="1"/>
    </xf>
    <xf numFmtId="2" fontId="7" fillId="0" borderId="16" xfId="0" applyNumberFormat="1" applyFont="1" applyBorder="1" applyAlignment="1">
      <alignment horizontal="right" vertical="center"/>
    </xf>
    <xf numFmtId="0" fontId="7" fillId="0" borderId="16" xfId="0" applyFont="1" applyFill="1" applyBorder="1" applyAlignment="1">
      <alignment horizontal="left" wrapText="1"/>
    </xf>
    <xf numFmtId="4" fontId="7" fillId="0" borderId="16" xfId="5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0" fontId="5" fillId="3" borderId="10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27" xfId="8" applyFont="1" applyBorder="1" applyAlignment="1">
      <alignment horizontal="left" vertical="center"/>
    </xf>
    <xf numFmtId="0" fontId="4" fillId="0" borderId="28" xfId="8" applyFont="1" applyBorder="1" applyAlignment="1">
      <alignment horizontal="left" vertical="center"/>
    </xf>
    <xf numFmtId="0" fontId="4" fillId="0" borderId="29" xfId="8" applyFont="1" applyBorder="1" applyAlignment="1">
      <alignment horizontal="left" vertical="center"/>
    </xf>
    <xf numFmtId="0" fontId="4" fillId="0" borderId="25" xfId="8" applyFont="1" applyBorder="1" applyAlignment="1">
      <alignment horizontal="left" vertical="center" wrapText="1"/>
    </xf>
    <xf numFmtId="0" fontId="4" fillId="0" borderId="0" xfId="8" applyFont="1" applyAlignment="1">
      <alignment horizontal="left" vertical="center" wrapText="1"/>
    </xf>
    <xf numFmtId="0" fontId="4" fillId="0" borderId="26" xfId="8" applyFont="1" applyBorder="1" applyAlignment="1">
      <alignment horizontal="left" vertical="center" wrapText="1"/>
    </xf>
    <xf numFmtId="0" fontId="6" fillId="0" borderId="30" xfId="8" applyFont="1" applyBorder="1" applyAlignment="1">
      <alignment horizontal="center" vertical="center" wrapText="1"/>
    </xf>
    <xf numFmtId="0" fontId="6" fillId="0" borderId="31" xfId="8" applyFont="1" applyBorder="1" applyAlignment="1">
      <alignment horizontal="center" vertical="center" wrapText="1"/>
    </xf>
    <xf numFmtId="0" fontId="7" fillId="0" borderId="23" xfId="8" applyFont="1" applyBorder="1" applyAlignment="1">
      <alignment horizontal="right" vertical="center" wrapText="1"/>
    </xf>
    <xf numFmtId="0" fontId="7" fillId="0" borderId="12" xfId="8" applyFont="1" applyBorder="1" applyAlignment="1">
      <alignment horizontal="right" vertical="center" wrapText="1"/>
    </xf>
    <xf numFmtId="0" fontId="7" fillId="0" borderId="16" xfId="8" applyFont="1" applyBorder="1" applyAlignment="1">
      <alignment horizontal="right" vertical="center" wrapText="1"/>
    </xf>
    <xf numFmtId="0" fontId="4" fillId="0" borderId="32" xfId="8" applyFont="1" applyBorder="1" applyAlignment="1">
      <alignment horizontal="left" vertical="center" wrapText="1"/>
    </xf>
    <xf numFmtId="0" fontId="4" fillId="0" borderId="3" xfId="8" applyFont="1" applyBorder="1" applyAlignment="1">
      <alignment horizontal="left" vertical="center" wrapText="1"/>
    </xf>
    <xf numFmtId="0" fontId="4" fillId="0" borderId="33" xfId="8" applyFont="1" applyBorder="1" applyAlignment="1">
      <alignment horizontal="left" vertical="center" wrapText="1"/>
    </xf>
    <xf numFmtId="0" fontId="6" fillId="0" borderId="23" xfId="8" applyFont="1" applyBorder="1" applyAlignment="1">
      <alignment horizontal="right" vertical="center" wrapText="1"/>
    </xf>
    <xf numFmtId="0" fontId="6" fillId="0" borderId="12" xfId="8" applyFont="1" applyBorder="1" applyAlignment="1">
      <alignment horizontal="right" vertical="center" wrapText="1"/>
    </xf>
    <xf numFmtId="0" fontId="6" fillId="0" borderId="16" xfId="8" applyFont="1" applyBorder="1" applyAlignment="1">
      <alignment horizontal="right" vertical="center" wrapText="1"/>
    </xf>
    <xf numFmtId="0" fontId="6" fillId="0" borderId="20" xfId="8" applyFont="1" applyBorder="1" applyAlignment="1">
      <alignment horizontal="center" vertical="center" wrapText="1"/>
    </xf>
    <xf numFmtId="0" fontId="6" fillId="0" borderId="21" xfId="8" applyFont="1" applyBorder="1" applyAlignment="1">
      <alignment horizontal="center" vertical="center" wrapText="1"/>
    </xf>
    <xf numFmtId="0" fontId="4" fillId="0" borderId="25" xfId="8" applyFont="1" applyBorder="1" applyAlignment="1">
      <alignment horizontal="left" vertical="top" wrapText="1"/>
    </xf>
    <xf numFmtId="0" fontId="4" fillId="0" borderId="0" xfId="8" applyFont="1" applyAlignment="1">
      <alignment horizontal="left" vertical="top" wrapText="1"/>
    </xf>
    <xf numFmtId="0" fontId="4" fillId="0" borderId="26" xfId="8" applyFont="1" applyBorder="1" applyAlignment="1">
      <alignment horizontal="left" vertical="top" wrapText="1"/>
    </xf>
    <xf numFmtId="0" fontId="6" fillId="0" borderId="23" xfId="8" applyFont="1" applyBorder="1" applyAlignment="1">
      <alignment horizontal="right" vertical="top" wrapText="1"/>
    </xf>
    <xf numFmtId="0" fontId="6" fillId="0" borderId="16" xfId="8" applyFont="1" applyBorder="1" applyAlignment="1">
      <alignment horizontal="right" vertical="top" wrapText="1"/>
    </xf>
    <xf numFmtId="0" fontId="7" fillId="0" borderId="23" xfId="8" applyFont="1" applyBorder="1" applyAlignment="1">
      <alignment horizontal="right" wrapText="1"/>
    </xf>
    <xf numFmtId="0" fontId="7" fillId="0" borderId="16" xfId="8" applyFont="1" applyBorder="1" applyAlignment="1">
      <alignment horizontal="right" wrapText="1"/>
    </xf>
    <xf numFmtId="0" fontId="7" fillId="0" borderId="24" xfId="8" applyFont="1" applyBorder="1" applyAlignment="1">
      <alignment horizontal="right" wrapText="1"/>
    </xf>
    <xf numFmtId="0" fontId="4" fillId="0" borderId="0" xfId="8" applyFont="1" applyBorder="1" applyAlignment="1">
      <alignment horizontal="left" vertical="top" wrapText="1"/>
    </xf>
    <xf numFmtId="0" fontId="7" fillId="0" borderId="25" xfId="8" applyFont="1" applyBorder="1" applyAlignment="1">
      <alignment horizontal="left" wrapText="1"/>
    </xf>
    <xf numFmtId="0" fontId="7" fillId="0" borderId="0" xfId="8" applyFont="1" applyBorder="1" applyAlignment="1">
      <alignment horizontal="left" wrapText="1"/>
    </xf>
    <xf numFmtId="0" fontId="7" fillId="0" borderId="26" xfId="8" applyFont="1" applyBorder="1" applyAlignment="1">
      <alignment horizontal="left" wrapText="1"/>
    </xf>
    <xf numFmtId="0" fontId="7" fillId="0" borderId="23" xfId="8" applyFont="1" applyBorder="1" applyAlignment="1">
      <alignment horizontal="right" vertical="top" wrapText="1"/>
    </xf>
    <xf numFmtId="0" fontId="7" fillId="0" borderId="16" xfId="8" applyFont="1" applyBorder="1" applyAlignment="1">
      <alignment horizontal="right" vertical="top" wrapText="1"/>
    </xf>
    <xf numFmtId="0" fontId="4" fillId="0" borderId="32" xfId="8" applyFont="1" applyBorder="1" applyAlignment="1">
      <alignment horizontal="left" vertical="top" wrapText="1"/>
    </xf>
    <xf numFmtId="0" fontId="4" fillId="0" borderId="3" xfId="8" applyFont="1" applyBorder="1" applyAlignment="1">
      <alignment horizontal="left" vertical="top" wrapText="1"/>
    </xf>
    <xf numFmtId="0" fontId="4" fillId="0" borderId="33" xfId="8" applyFont="1" applyBorder="1" applyAlignment="1">
      <alignment horizontal="left" vertical="top" wrapText="1"/>
    </xf>
    <xf numFmtId="0" fontId="13" fillId="0" borderId="0" xfId="8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18" xfId="8" applyFont="1" applyBorder="1" applyAlignment="1">
      <alignment horizontal="center" vertical="top"/>
    </xf>
    <xf numFmtId="0" fontId="7" fillId="0" borderId="6" xfId="8" applyFont="1" applyBorder="1" applyAlignment="1">
      <alignment horizontal="center" vertical="top"/>
    </xf>
    <xf numFmtId="0" fontId="7" fillId="0" borderId="19" xfId="8" applyFont="1" applyBorder="1" applyAlignment="1">
      <alignment horizontal="center" vertical="top"/>
    </xf>
    <xf numFmtId="0" fontId="7" fillId="0" borderId="5" xfId="8" applyFont="1" applyBorder="1" applyAlignment="1">
      <alignment horizontal="center" vertical="top"/>
    </xf>
    <xf numFmtId="0" fontId="4" fillId="0" borderId="25" xfId="8" applyFont="1" applyBorder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4" fillId="0" borderId="26" xfId="8" applyFont="1" applyBorder="1" applyAlignment="1">
      <alignment horizontal="left" vertical="center"/>
    </xf>
    <xf numFmtId="0" fontId="7" fillId="0" borderId="0" xfId="8" applyFont="1" applyAlignment="1">
      <alignment horizontal="left" wrapText="1"/>
    </xf>
    <xf numFmtId="0" fontId="7" fillId="0" borderId="23" xfId="8" applyFont="1" applyBorder="1" applyAlignment="1">
      <alignment horizontal="right" vertical="top"/>
    </xf>
    <xf numFmtId="0" fontId="7" fillId="0" borderId="12" xfId="8" applyFont="1" applyBorder="1" applyAlignment="1">
      <alignment horizontal="right" vertical="top"/>
    </xf>
    <xf numFmtId="0" fontId="7" fillId="0" borderId="16" xfId="8" applyFont="1" applyBorder="1" applyAlignment="1">
      <alignment horizontal="right" vertical="top"/>
    </xf>
    <xf numFmtId="0" fontId="6" fillId="0" borderId="23" xfId="8" applyFont="1" applyBorder="1" applyAlignment="1">
      <alignment horizontal="right" vertical="top"/>
    </xf>
    <xf numFmtId="0" fontId="6" fillId="0" borderId="12" xfId="8" applyFont="1" applyBorder="1" applyAlignment="1">
      <alignment horizontal="right" vertical="top"/>
    </xf>
    <xf numFmtId="0" fontId="6" fillId="0" borderId="16" xfId="8" applyFont="1" applyBorder="1" applyAlignment="1">
      <alignment horizontal="right" vertical="top"/>
    </xf>
    <xf numFmtId="0" fontId="4" fillId="0" borderId="25" xfId="8" applyFont="1" applyBorder="1" applyAlignment="1">
      <alignment horizontal="left" vertical="top"/>
    </xf>
    <xf numFmtId="0" fontId="4" fillId="0" borderId="0" xfId="8" applyFont="1" applyAlignment="1">
      <alignment horizontal="left" vertical="top"/>
    </xf>
    <xf numFmtId="0" fontId="4" fillId="0" borderId="26" xfId="8" applyFont="1" applyBorder="1" applyAlignment="1">
      <alignment horizontal="left" vertical="top"/>
    </xf>
    <xf numFmtId="0" fontId="5" fillId="5" borderId="35" xfId="13" applyFont="1" applyFill="1" applyBorder="1" applyAlignment="1">
      <alignment horizontal="center"/>
    </xf>
    <xf numFmtId="0" fontId="5" fillId="5" borderId="36" xfId="13" applyFont="1" applyFill="1" applyBorder="1" applyAlignment="1">
      <alignment horizontal="center"/>
    </xf>
    <xf numFmtId="0" fontId="5" fillId="0" borderId="35" xfId="13" applyFont="1" applyBorder="1" applyAlignment="1">
      <alignment horizontal="center" vertical="center" wrapText="1"/>
    </xf>
    <xf numFmtId="0" fontId="5" fillId="0" borderId="36" xfId="13" applyFont="1" applyBorder="1" applyAlignment="1">
      <alignment horizontal="center" vertical="center" wrapText="1"/>
    </xf>
    <xf numFmtId="0" fontId="4" fillId="0" borderId="30" xfId="13" applyFont="1" applyBorder="1" applyAlignment="1">
      <alignment horizontal="left" vertical="center" wrapText="1"/>
    </xf>
    <xf numFmtId="0" fontId="5" fillId="0" borderId="37" xfId="13" applyFont="1" applyBorder="1" applyAlignment="1">
      <alignment horizontal="left" vertical="center" wrapText="1"/>
    </xf>
    <xf numFmtId="0" fontId="5" fillId="7" borderId="34" xfId="13" applyFont="1" applyFill="1" applyBorder="1" applyAlignment="1">
      <alignment horizontal="left" vertical="top" wrapText="1"/>
    </xf>
    <xf numFmtId="0" fontId="5" fillId="7" borderId="11" xfId="13" applyFont="1" applyFill="1" applyBorder="1" applyAlignment="1">
      <alignment horizontal="left" vertical="top" wrapText="1"/>
    </xf>
    <xf numFmtId="0" fontId="5" fillId="7" borderId="38" xfId="13" applyFont="1" applyFill="1" applyBorder="1" applyAlignment="1">
      <alignment horizontal="left" vertical="center"/>
    </xf>
    <xf numFmtId="0" fontId="4" fillId="7" borderId="39" xfId="13" applyFont="1" applyFill="1" applyBorder="1" applyAlignment="1">
      <alignment horizontal="left" vertical="center"/>
    </xf>
    <xf numFmtId="0" fontId="4" fillId="7" borderId="15" xfId="13" applyFont="1" applyFill="1" applyBorder="1" applyAlignment="1">
      <alignment horizontal="left" vertical="center"/>
    </xf>
    <xf numFmtId="0" fontId="4" fillId="7" borderId="0" xfId="13" applyFont="1" applyFill="1" applyAlignment="1">
      <alignment horizontal="left" vertical="center"/>
    </xf>
    <xf numFmtId="0" fontId="22" fillId="0" borderId="60" xfId="14" applyFont="1" applyBorder="1" applyAlignment="1">
      <alignment horizontal="justify" vertical="center"/>
    </xf>
    <xf numFmtId="0" fontId="1" fillId="0" borderId="28" xfId="14" applyBorder="1" applyAlignment="1">
      <alignment vertical="center"/>
    </xf>
    <xf numFmtId="0" fontId="23" fillId="0" borderId="58" xfId="14" applyFont="1" applyBorder="1" applyAlignment="1">
      <alignment horizontal="center" vertical="center" wrapText="1"/>
    </xf>
    <xf numFmtId="0" fontId="23" fillId="0" borderId="59" xfId="14" applyFont="1" applyBorder="1" applyAlignment="1">
      <alignment horizontal="center" vertical="center" wrapText="1"/>
    </xf>
    <xf numFmtId="0" fontId="23" fillId="0" borderId="54" xfId="14" applyFont="1" applyBorder="1" applyAlignment="1">
      <alignment horizontal="center" vertical="center" wrapText="1"/>
    </xf>
    <xf numFmtId="0" fontId="23" fillId="0" borderId="60" xfId="14" applyFont="1" applyBorder="1" applyAlignment="1">
      <alignment horizontal="justify" vertical="center"/>
    </xf>
    <xf numFmtId="0" fontId="1" fillId="11" borderId="0" xfId="14" applyFill="1" applyAlignment="1">
      <alignment horizontal="left" vertical="center"/>
    </xf>
    <xf numFmtId="0" fontId="24" fillId="0" borderId="58" xfId="14" applyFont="1" applyBorder="1" applyAlignment="1">
      <alignment horizontal="center" vertical="center" wrapText="1"/>
    </xf>
    <xf numFmtId="0" fontId="24" fillId="0" borderId="59" xfId="14" applyFont="1" applyBorder="1" applyAlignment="1">
      <alignment horizontal="center" vertical="center" wrapText="1"/>
    </xf>
    <xf numFmtId="0" fontId="24" fillId="0" borderId="54" xfId="14" applyFont="1" applyBorder="1" applyAlignment="1">
      <alignment horizontal="center" vertical="center" wrapText="1"/>
    </xf>
    <xf numFmtId="0" fontId="17" fillId="11" borderId="0" xfId="14" applyFont="1" applyFill="1" applyAlignment="1">
      <alignment horizontal="left" vertical="center" wrapText="1"/>
    </xf>
    <xf numFmtId="0" fontId="1" fillId="11" borderId="0" xfId="14" applyFill="1" applyAlignment="1">
      <alignment horizontal="center" vertical="center"/>
    </xf>
    <xf numFmtId="0" fontId="18" fillId="12" borderId="16" xfId="14" applyFont="1" applyFill="1" applyBorder="1" applyAlignment="1">
      <alignment horizontal="center" vertical="center"/>
    </xf>
    <xf numFmtId="0" fontId="23" fillId="0" borderId="28" xfId="14" applyFont="1" applyBorder="1" applyAlignment="1">
      <alignment horizontal="justify" vertical="center"/>
    </xf>
  </cellXfs>
  <cellStyles count="26">
    <cellStyle name="0,0_x000d__x000a_NA_x000d__x000a_" xfId="3"/>
    <cellStyle name="Hiperlink 2" xfId="18"/>
    <cellStyle name="Moeda 2" xfId="22"/>
    <cellStyle name="Moeda 5" xfId="19"/>
    <cellStyle name="Normal" xfId="0" builtinId="0"/>
    <cellStyle name="Normal 10" xfId="8"/>
    <cellStyle name="Normal 12" xfId="17"/>
    <cellStyle name="Normal 2" xfId="13"/>
    <cellStyle name="Normal 2 2" xfId="6"/>
    <cellStyle name="Normal 2 3 2" xfId="9"/>
    <cellStyle name="Normal 2 3 2 2 6" xfId="10"/>
    <cellStyle name="Normal 3" xfId="5"/>
    <cellStyle name="Normal 3 2" xfId="21"/>
    <cellStyle name="Normal 3 3" xfId="20"/>
    <cellStyle name="Normal 4" xfId="25"/>
    <cellStyle name="Normal 4 2 2" xfId="12"/>
    <cellStyle name="Normal 6 2" xfId="7"/>
    <cellStyle name="Normal 7" xfId="14"/>
    <cellStyle name="Porcentagem" xfId="2" builtinId="5"/>
    <cellStyle name="Porcentagem 5" xfId="16"/>
    <cellStyle name="Separador de milhares 4" xfId="4"/>
    <cellStyle name="Vírgula" xfId="1" builtinId="3"/>
    <cellStyle name="Vírgula 2 3" xfId="23"/>
    <cellStyle name="Vírgula 3" xfId="24"/>
    <cellStyle name="Vírgula 4 3" xfId="11"/>
    <cellStyle name="Vírgula 5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simec.mec.gov.br/par/par.php?modulo=principal/programas/proinfancia/popupProInfancia&amp;acao=A&amp;tipoAba=planilhaOrcamentaria&amp;preid=20546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simec.mec.gov.br/par/par.php?modulo=principal/programas/proinfancia/popupProInfancia&amp;acao=A&amp;tipoAba=planilhaOrcamentaria&amp;preid=20546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161</xdr:row>
      <xdr:rowOff>0</xdr:rowOff>
    </xdr:from>
    <xdr:to>
      <xdr:col>2</xdr:col>
      <xdr:colOff>76200</xdr:colOff>
      <xdr:row>161</xdr:row>
      <xdr:rowOff>83820</xdr:rowOff>
    </xdr:to>
    <xdr:pic>
      <xdr:nvPicPr>
        <xdr:cNvPr id="4" name="Imagem 15" descr="http://simec.mec.gov.br/imagens/meno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72DB685-1035-4BC4-A707-2F092113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45862040"/>
          <a:ext cx="7620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1485900</xdr:colOff>
      <xdr:row>0</xdr:row>
      <xdr:rowOff>22860</xdr:rowOff>
    </xdr:from>
    <xdr:to>
      <xdr:col>3</xdr:col>
      <xdr:colOff>30480</xdr:colOff>
      <xdr:row>0</xdr:row>
      <xdr:rowOff>1028700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21772E3D-8AB1-41F8-BEF2-F02E3E08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0380" y="22860"/>
          <a:ext cx="27508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582</xdr:row>
      <xdr:rowOff>0</xdr:rowOff>
    </xdr:from>
    <xdr:to>
      <xdr:col>1</xdr:col>
      <xdr:colOff>76200</xdr:colOff>
      <xdr:row>582</xdr:row>
      <xdr:rowOff>83820</xdr:rowOff>
    </xdr:to>
    <xdr:pic>
      <xdr:nvPicPr>
        <xdr:cNvPr id="3" name="Imagem 15" descr="http://simec.mec.gov.br/imagens/menos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83479C9-318A-49EC-A92B-B8E5175DB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117127020"/>
          <a:ext cx="7620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2727960</xdr:colOff>
      <xdr:row>0</xdr:row>
      <xdr:rowOff>45720</xdr:rowOff>
    </xdr:from>
    <xdr:to>
      <xdr:col>3</xdr:col>
      <xdr:colOff>304800</xdr:colOff>
      <xdr:row>0</xdr:row>
      <xdr:rowOff>1051560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5D816EA-B82D-4D55-B739-4EE2288B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45720"/>
          <a:ext cx="27508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1584960</xdr:colOff>
      <xdr:row>0</xdr:row>
      <xdr:rowOff>99060</xdr:rowOff>
    </xdr:from>
    <xdr:to>
      <xdr:col>3</xdr:col>
      <xdr:colOff>335280</xdr:colOff>
      <xdr:row>0</xdr:row>
      <xdr:rowOff>1104900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85318C8-1D97-4817-B301-AC64E367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0380" y="99060"/>
          <a:ext cx="27508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1318260</xdr:colOff>
      <xdr:row>0</xdr:row>
      <xdr:rowOff>53340</xdr:rowOff>
    </xdr:from>
    <xdr:to>
      <xdr:col>3</xdr:col>
      <xdr:colOff>731520</xdr:colOff>
      <xdr:row>0</xdr:row>
      <xdr:rowOff>1059180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A61BF566-EF37-4D51-B7C8-26D6B22D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280" y="53340"/>
          <a:ext cx="27508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883920</xdr:colOff>
      <xdr:row>30</xdr:row>
      <xdr:rowOff>182880</xdr:rowOff>
    </xdr:from>
    <xdr:to>
      <xdr:col>1</xdr:col>
      <xdr:colOff>3931920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72B8668-A971-4106-B9FC-913420C7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6644640"/>
          <a:ext cx="30480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693420</xdr:colOff>
      <xdr:row>0</xdr:row>
      <xdr:rowOff>22860</xdr:rowOff>
    </xdr:from>
    <xdr:to>
      <xdr:col>1</xdr:col>
      <xdr:colOff>3444240</xdr:colOff>
      <xdr:row>4</xdr:row>
      <xdr:rowOff>99060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155E2092-F3CD-4FDC-BCFC-BFC5754A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22860"/>
          <a:ext cx="275082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view="pageBreakPreview" topLeftCell="A57" zoomScaleNormal="100" zoomScaleSheetLayoutView="100" workbookViewId="0">
      <selection activeCell="C64" sqref="C64"/>
    </sheetView>
  </sheetViews>
  <sheetFormatPr defaultColWidth="9.42578125" defaultRowHeight="12.75"/>
  <cols>
    <col min="1" max="1" width="7.7109375" style="4" customWidth="1"/>
    <col min="2" max="2" width="15" style="4" customWidth="1"/>
    <col min="3" max="3" width="61.28515625" style="4" customWidth="1"/>
    <col min="4" max="4" width="10" style="4" customWidth="1"/>
    <col min="5" max="5" width="13.28515625" style="76" customWidth="1"/>
    <col min="6" max="6" width="11.5703125" style="4" customWidth="1"/>
    <col min="7" max="7" width="12.42578125" style="4" customWidth="1"/>
    <col min="8" max="8" width="10.85546875" style="2" customWidth="1"/>
    <col min="9" max="9" width="12.85546875" style="2" customWidth="1"/>
    <col min="10" max="14" width="9.42578125" style="3"/>
    <col min="15" max="256" width="9.42578125" style="4"/>
    <col min="257" max="257" width="7.7109375" style="4" customWidth="1"/>
    <col min="258" max="258" width="15" style="4" customWidth="1"/>
    <col min="259" max="259" width="61.28515625" style="4" customWidth="1"/>
    <col min="260" max="260" width="10" style="4" customWidth="1"/>
    <col min="261" max="261" width="13.28515625" style="4" customWidth="1"/>
    <col min="262" max="262" width="11.5703125" style="4" customWidth="1"/>
    <col min="263" max="263" width="12.42578125" style="4" customWidth="1"/>
    <col min="264" max="264" width="10.85546875" style="4" customWidth="1"/>
    <col min="265" max="265" width="12.85546875" style="4" customWidth="1"/>
    <col min="266" max="512" width="9.42578125" style="4"/>
    <col min="513" max="513" width="7.7109375" style="4" customWidth="1"/>
    <col min="514" max="514" width="15" style="4" customWidth="1"/>
    <col min="515" max="515" width="61.28515625" style="4" customWidth="1"/>
    <col min="516" max="516" width="10" style="4" customWidth="1"/>
    <col min="517" max="517" width="13.28515625" style="4" customWidth="1"/>
    <col min="518" max="518" width="11.5703125" style="4" customWidth="1"/>
    <col min="519" max="519" width="12.42578125" style="4" customWidth="1"/>
    <col min="520" max="520" width="10.85546875" style="4" customWidth="1"/>
    <col min="521" max="521" width="12.85546875" style="4" customWidth="1"/>
    <col min="522" max="768" width="9.42578125" style="4"/>
    <col min="769" max="769" width="7.7109375" style="4" customWidth="1"/>
    <col min="770" max="770" width="15" style="4" customWidth="1"/>
    <col min="771" max="771" width="61.28515625" style="4" customWidth="1"/>
    <col min="772" max="772" width="10" style="4" customWidth="1"/>
    <col min="773" max="773" width="13.28515625" style="4" customWidth="1"/>
    <col min="774" max="774" width="11.5703125" style="4" customWidth="1"/>
    <col min="775" max="775" width="12.42578125" style="4" customWidth="1"/>
    <col min="776" max="776" width="10.85546875" style="4" customWidth="1"/>
    <col min="777" max="777" width="12.85546875" style="4" customWidth="1"/>
    <col min="778" max="1024" width="9.42578125" style="4"/>
    <col min="1025" max="1025" width="7.7109375" style="4" customWidth="1"/>
    <col min="1026" max="1026" width="15" style="4" customWidth="1"/>
    <col min="1027" max="1027" width="61.28515625" style="4" customWidth="1"/>
    <col min="1028" max="1028" width="10" style="4" customWidth="1"/>
    <col min="1029" max="1029" width="13.28515625" style="4" customWidth="1"/>
    <col min="1030" max="1030" width="11.5703125" style="4" customWidth="1"/>
    <col min="1031" max="1031" width="12.42578125" style="4" customWidth="1"/>
    <col min="1032" max="1032" width="10.85546875" style="4" customWidth="1"/>
    <col min="1033" max="1033" width="12.85546875" style="4" customWidth="1"/>
    <col min="1034" max="1280" width="9.42578125" style="4"/>
    <col min="1281" max="1281" width="7.7109375" style="4" customWidth="1"/>
    <col min="1282" max="1282" width="15" style="4" customWidth="1"/>
    <col min="1283" max="1283" width="61.28515625" style="4" customWidth="1"/>
    <col min="1284" max="1284" width="10" style="4" customWidth="1"/>
    <col min="1285" max="1285" width="13.28515625" style="4" customWidth="1"/>
    <col min="1286" max="1286" width="11.5703125" style="4" customWidth="1"/>
    <col min="1287" max="1287" width="12.42578125" style="4" customWidth="1"/>
    <col min="1288" max="1288" width="10.85546875" style="4" customWidth="1"/>
    <col min="1289" max="1289" width="12.85546875" style="4" customWidth="1"/>
    <col min="1290" max="1536" width="9.42578125" style="4"/>
    <col min="1537" max="1537" width="7.7109375" style="4" customWidth="1"/>
    <col min="1538" max="1538" width="15" style="4" customWidth="1"/>
    <col min="1539" max="1539" width="61.28515625" style="4" customWidth="1"/>
    <col min="1540" max="1540" width="10" style="4" customWidth="1"/>
    <col min="1541" max="1541" width="13.28515625" style="4" customWidth="1"/>
    <col min="1542" max="1542" width="11.5703125" style="4" customWidth="1"/>
    <col min="1543" max="1543" width="12.42578125" style="4" customWidth="1"/>
    <col min="1544" max="1544" width="10.85546875" style="4" customWidth="1"/>
    <col min="1545" max="1545" width="12.85546875" style="4" customWidth="1"/>
    <col min="1546" max="1792" width="9.42578125" style="4"/>
    <col min="1793" max="1793" width="7.7109375" style="4" customWidth="1"/>
    <col min="1794" max="1794" width="15" style="4" customWidth="1"/>
    <col min="1795" max="1795" width="61.28515625" style="4" customWidth="1"/>
    <col min="1796" max="1796" width="10" style="4" customWidth="1"/>
    <col min="1797" max="1797" width="13.28515625" style="4" customWidth="1"/>
    <col min="1798" max="1798" width="11.5703125" style="4" customWidth="1"/>
    <col min="1799" max="1799" width="12.42578125" style="4" customWidth="1"/>
    <col min="1800" max="1800" width="10.85546875" style="4" customWidth="1"/>
    <col min="1801" max="1801" width="12.85546875" style="4" customWidth="1"/>
    <col min="1802" max="2048" width="9.42578125" style="4"/>
    <col min="2049" max="2049" width="7.7109375" style="4" customWidth="1"/>
    <col min="2050" max="2050" width="15" style="4" customWidth="1"/>
    <col min="2051" max="2051" width="61.28515625" style="4" customWidth="1"/>
    <col min="2052" max="2052" width="10" style="4" customWidth="1"/>
    <col min="2053" max="2053" width="13.28515625" style="4" customWidth="1"/>
    <col min="2054" max="2054" width="11.5703125" style="4" customWidth="1"/>
    <col min="2055" max="2055" width="12.42578125" style="4" customWidth="1"/>
    <col min="2056" max="2056" width="10.85546875" style="4" customWidth="1"/>
    <col min="2057" max="2057" width="12.85546875" style="4" customWidth="1"/>
    <col min="2058" max="2304" width="9.42578125" style="4"/>
    <col min="2305" max="2305" width="7.7109375" style="4" customWidth="1"/>
    <col min="2306" max="2306" width="15" style="4" customWidth="1"/>
    <col min="2307" max="2307" width="61.28515625" style="4" customWidth="1"/>
    <col min="2308" max="2308" width="10" style="4" customWidth="1"/>
    <col min="2309" max="2309" width="13.28515625" style="4" customWidth="1"/>
    <col min="2310" max="2310" width="11.5703125" style="4" customWidth="1"/>
    <col min="2311" max="2311" width="12.42578125" style="4" customWidth="1"/>
    <col min="2312" max="2312" width="10.85546875" style="4" customWidth="1"/>
    <col min="2313" max="2313" width="12.85546875" style="4" customWidth="1"/>
    <col min="2314" max="2560" width="9.42578125" style="4"/>
    <col min="2561" max="2561" width="7.7109375" style="4" customWidth="1"/>
    <col min="2562" max="2562" width="15" style="4" customWidth="1"/>
    <col min="2563" max="2563" width="61.28515625" style="4" customWidth="1"/>
    <col min="2564" max="2564" width="10" style="4" customWidth="1"/>
    <col min="2565" max="2565" width="13.28515625" style="4" customWidth="1"/>
    <col min="2566" max="2566" width="11.5703125" style="4" customWidth="1"/>
    <col min="2567" max="2567" width="12.42578125" style="4" customWidth="1"/>
    <col min="2568" max="2568" width="10.85546875" style="4" customWidth="1"/>
    <col min="2569" max="2569" width="12.85546875" style="4" customWidth="1"/>
    <col min="2570" max="2816" width="9.42578125" style="4"/>
    <col min="2817" max="2817" width="7.7109375" style="4" customWidth="1"/>
    <col min="2818" max="2818" width="15" style="4" customWidth="1"/>
    <col min="2819" max="2819" width="61.28515625" style="4" customWidth="1"/>
    <col min="2820" max="2820" width="10" style="4" customWidth="1"/>
    <col min="2821" max="2821" width="13.28515625" style="4" customWidth="1"/>
    <col min="2822" max="2822" width="11.5703125" style="4" customWidth="1"/>
    <col min="2823" max="2823" width="12.42578125" style="4" customWidth="1"/>
    <col min="2824" max="2824" width="10.85546875" style="4" customWidth="1"/>
    <col min="2825" max="2825" width="12.85546875" style="4" customWidth="1"/>
    <col min="2826" max="3072" width="9.42578125" style="4"/>
    <col min="3073" max="3073" width="7.7109375" style="4" customWidth="1"/>
    <col min="3074" max="3074" width="15" style="4" customWidth="1"/>
    <col min="3075" max="3075" width="61.28515625" style="4" customWidth="1"/>
    <col min="3076" max="3076" width="10" style="4" customWidth="1"/>
    <col min="3077" max="3077" width="13.28515625" style="4" customWidth="1"/>
    <col min="3078" max="3078" width="11.5703125" style="4" customWidth="1"/>
    <col min="3079" max="3079" width="12.42578125" style="4" customWidth="1"/>
    <col min="3080" max="3080" width="10.85546875" style="4" customWidth="1"/>
    <col min="3081" max="3081" width="12.85546875" style="4" customWidth="1"/>
    <col min="3082" max="3328" width="9.42578125" style="4"/>
    <col min="3329" max="3329" width="7.7109375" style="4" customWidth="1"/>
    <col min="3330" max="3330" width="15" style="4" customWidth="1"/>
    <col min="3331" max="3331" width="61.28515625" style="4" customWidth="1"/>
    <col min="3332" max="3332" width="10" style="4" customWidth="1"/>
    <col min="3333" max="3333" width="13.28515625" style="4" customWidth="1"/>
    <col min="3334" max="3334" width="11.5703125" style="4" customWidth="1"/>
    <col min="3335" max="3335" width="12.42578125" style="4" customWidth="1"/>
    <col min="3336" max="3336" width="10.85546875" style="4" customWidth="1"/>
    <col min="3337" max="3337" width="12.85546875" style="4" customWidth="1"/>
    <col min="3338" max="3584" width="9.42578125" style="4"/>
    <col min="3585" max="3585" width="7.7109375" style="4" customWidth="1"/>
    <col min="3586" max="3586" width="15" style="4" customWidth="1"/>
    <col min="3587" max="3587" width="61.28515625" style="4" customWidth="1"/>
    <col min="3588" max="3588" width="10" style="4" customWidth="1"/>
    <col min="3589" max="3589" width="13.28515625" style="4" customWidth="1"/>
    <col min="3590" max="3590" width="11.5703125" style="4" customWidth="1"/>
    <col min="3591" max="3591" width="12.42578125" style="4" customWidth="1"/>
    <col min="3592" max="3592" width="10.85546875" style="4" customWidth="1"/>
    <col min="3593" max="3593" width="12.85546875" style="4" customWidth="1"/>
    <col min="3594" max="3840" width="9.42578125" style="4"/>
    <col min="3841" max="3841" width="7.7109375" style="4" customWidth="1"/>
    <col min="3842" max="3842" width="15" style="4" customWidth="1"/>
    <col min="3843" max="3843" width="61.28515625" style="4" customWidth="1"/>
    <col min="3844" max="3844" width="10" style="4" customWidth="1"/>
    <col min="3845" max="3845" width="13.28515625" style="4" customWidth="1"/>
    <col min="3846" max="3846" width="11.5703125" style="4" customWidth="1"/>
    <col min="3847" max="3847" width="12.42578125" style="4" customWidth="1"/>
    <col min="3848" max="3848" width="10.85546875" style="4" customWidth="1"/>
    <col min="3849" max="3849" width="12.85546875" style="4" customWidth="1"/>
    <col min="3850" max="4096" width="9.42578125" style="4"/>
    <col min="4097" max="4097" width="7.7109375" style="4" customWidth="1"/>
    <col min="4098" max="4098" width="15" style="4" customWidth="1"/>
    <col min="4099" max="4099" width="61.28515625" style="4" customWidth="1"/>
    <col min="4100" max="4100" width="10" style="4" customWidth="1"/>
    <col min="4101" max="4101" width="13.28515625" style="4" customWidth="1"/>
    <col min="4102" max="4102" width="11.5703125" style="4" customWidth="1"/>
    <col min="4103" max="4103" width="12.42578125" style="4" customWidth="1"/>
    <col min="4104" max="4104" width="10.85546875" style="4" customWidth="1"/>
    <col min="4105" max="4105" width="12.85546875" style="4" customWidth="1"/>
    <col min="4106" max="4352" width="9.42578125" style="4"/>
    <col min="4353" max="4353" width="7.7109375" style="4" customWidth="1"/>
    <col min="4354" max="4354" width="15" style="4" customWidth="1"/>
    <col min="4355" max="4355" width="61.28515625" style="4" customWidth="1"/>
    <col min="4356" max="4356" width="10" style="4" customWidth="1"/>
    <col min="4357" max="4357" width="13.28515625" style="4" customWidth="1"/>
    <col min="4358" max="4358" width="11.5703125" style="4" customWidth="1"/>
    <col min="4359" max="4359" width="12.42578125" style="4" customWidth="1"/>
    <col min="4360" max="4360" width="10.85546875" style="4" customWidth="1"/>
    <col min="4361" max="4361" width="12.85546875" style="4" customWidth="1"/>
    <col min="4362" max="4608" width="9.42578125" style="4"/>
    <col min="4609" max="4609" width="7.7109375" style="4" customWidth="1"/>
    <col min="4610" max="4610" width="15" style="4" customWidth="1"/>
    <col min="4611" max="4611" width="61.28515625" style="4" customWidth="1"/>
    <col min="4612" max="4612" width="10" style="4" customWidth="1"/>
    <col min="4613" max="4613" width="13.28515625" style="4" customWidth="1"/>
    <col min="4614" max="4614" width="11.5703125" style="4" customWidth="1"/>
    <col min="4615" max="4615" width="12.42578125" style="4" customWidth="1"/>
    <col min="4616" max="4616" width="10.85546875" style="4" customWidth="1"/>
    <col min="4617" max="4617" width="12.85546875" style="4" customWidth="1"/>
    <col min="4618" max="4864" width="9.42578125" style="4"/>
    <col min="4865" max="4865" width="7.7109375" style="4" customWidth="1"/>
    <col min="4866" max="4866" width="15" style="4" customWidth="1"/>
    <col min="4867" max="4867" width="61.28515625" style="4" customWidth="1"/>
    <col min="4868" max="4868" width="10" style="4" customWidth="1"/>
    <col min="4869" max="4869" width="13.28515625" style="4" customWidth="1"/>
    <col min="4870" max="4870" width="11.5703125" style="4" customWidth="1"/>
    <col min="4871" max="4871" width="12.42578125" style="4" customWidth="1"/>
    <col min="4872" max="4872" width="10.85546875" style="4" customWidth="1"/>
    <col min="4873" max="4873" width="12.85546875" style="4" customWidth="1"/>
    <col min="4874" max="5120" width="9.42578125" style="4"/>
    <col min="5121" max="5121" width="7.7109375" style="4" customWidth="1"/>
    <col min="5122" max="5122" width="15" style="4" customWidth="1"/>
    <col min="5123" max="5123" width="61.28515625" style="4" customWidth="1"/>
    <col min="5124" max="5124" width="10" style="4" customWidth="1"/>
    <col min="5125" max="5125" width="13.28515625" style="4" customWidth="1"/>
    <col min="5126" max="5126" width="11.5703125" style="4" customWidth="1"/>
    <col min="5127" max="5127" width="12.42578125" style="4" customWidth="1"/>
    <col min="5128" max="5128" width="10.85546875" style="4" customWidth="1"/>
    <col min="5129" max="5129" width="12.85546875" style="4" customWidth="1"/>
    <col min="5130" max="5376" width="9.42578125" style="4"/>
    <col min="5377" max="5377" width="7.7109375" style="4" customWidth="1"/>
    <col min="5378" max="5378" width="15" style="4" customWidth="1"/>
    <col min="5379" max="5379" width="61.28515625" style="4" customWidth="1"/>
    <col min="5380" max="5380" width="10" style="4" customWidth="1"/>
    <col min="5381" max="5381" width="13.28515625" style="4" customWidth="1"/>
    <col min="5382" max="5382" width="11.5703125" style="4" customWidth="1"/>
    <col min="5383" max="5383" width="12.42578125" style="4" customWidth="1"/>
    <col min="5384" max="5384" width="10.85546875" style="4" customWidth="1"/>
    <col min="5385" max="5385" width="12.85546875" style="4" customWidth="1"/>
    <col min="5386" max="5632" width="9.42578125" style="4"/>
    <col min="5633" max="5633" width="7.7109375" style="4" customWidth="1"/>
    <col min="5634" max="5634" width="15" style="4" customWidth="1"/>
    <col min="5635" max="5635" width="61.28515625" style="4" customWidth="1"/>
    <col min="5636" max="5636" width="10" style="4" customWidth="1"/>
    <col min="5637" max="5637" width="13.28515625" style="4" customWidth="1"/>
    <col min="5638" max="5638" width="11.5703125" style="4" customWidth="1"/>
    <col min="5639" max="5639" width="12.42578125" style="4" customWidth="1"/>
    <col min="5640" max="5640" width="10.85546875" style="4" customWidth="1"/>
    <col min="5641" max="5641" width="12.85546875" style="4" customWidth="1"/>
    <col min="5642" max="5888" width="9.42578125" style="4"/>
    <col min="5889" max="5889" width="7.7109375" style="4" customWidth="1"/>
    <col min="5890" max="5890" width="15" style="4" customWidth="1"/>
    <col min="5891" max="5891" width="61.28515625" style="4" customWidth="1"/>
    <col min="5892" max="5892" width="10" style="4" customWidth="1"/>
    <col min="5893" max="5893" width="13.28515625" style="4" customWidth="1"/>
    <col min="5894" max="5894" width="11.5703125" style="4" customWidth="1"/>
    <col min="5895" max="5895" width="12.42578125" style="4" customWidth="1"/>
    <col min="5896" max="5896" width="10.85546875" style="4" customWidth="1"/>
    <col min="5897" max="5897" width="12.85546875" style="4" customWidth="1"/>
    <col min="5898" max="6144" width="9.42578125" style="4"/>
    <col min="6145" max="6145" width="7.7109375" style="4" customWidth="1"/>
    <col min="6146" max="6146" width="15" style="4" customWidth="1"/>
    <col min="6147" max="6147" width="61.28515625" style="4" customWidth="1"/>
    <col min="6148" max="6148" width="10" style="4" customWidth="1"/>
    <col min="6149" max="6149" width="13.28515625" style="4" customWidth="1"/>
    <col min="6150" max="6150" width="11.5703125" style="4" customWidth="1"/>
    <col min="6151" max="6151" width="12.42578125" style="4" customWidth="1"/>
    <col min="6152" max="6152" width="10.85546875" style="4" customWidth="1"/>
    <col min="6153" max="6153" width="12.85546875" style="4" customWidth="1"/>
    <col min="6154" max="6400" width="9.42578125" style="4"/>
    <col min="6401" max="6401" width="7.7109375" style="4" customWidth="1"/>
    <col min="6402" max="6402" width="15" style="4" customWidth="1"/>
    <col min="6403" max="6403" width="61.28515625" style="4" customWidth="1"/>
    <col min="6404" max="6404" width="10" style="4" customWidth="1"/>
    <col min="6405" max="6405" width="13.28515625" style="4" customWidth="1"/>
    <col min="6406" max="6406" width="11.5703125" style="4" customWidth="1"/>
    <col min="6407" max="6407" width="12.42578125" style="4" customWidth="1"/>
    <col min="6408" max="6408" width="10.85546875" style="4" customWidth="1"/>
    <col min="6409" max="6409" width="12.85546875" style="4" customWidth="1"/>
    <col min="6410" max="6656" width="9.42578125" style="4"/>
    <col min="6657" max="6657" width="7.7109375" style="4" customWidth="1"/>
    <col min="6658" max="6658" width="15" style="4" customWidth="1"/>
    <col min="6659" max="6659" width="61.28515625" style="4" customWidth="1"/>
    <col min="6660" max="6660" width="10" style="4" customWidth="1"/>
    <col min="6661" max="6661" width="13.28515625" style="4" customWidth="1"/>
    <col min="6662" max="6662" width="11.5703125" style="4" customWidth="1"/>
    <col min="6663" max="6663" width="12.42578125" style="4" customWidth="1"/>
    <col min="6664" max="6664" width="10.85546875" style="4" customWidth="1"/>
    <col min="6665" max="6665" width="12.85546875" style="4" customWidth="1"/>
    <col min="6666" max="6912" width="9.42578125" style="4"/>
    <col min="6913" max="6913" width="7.7109375" style="4" customWidth="1"/>
    <col min="6914" max="6914" width="15" style="4" customWidth="1"/>
    <col min="6915" max="6915" width="61.28515625" style="4" customWidth="1"/>
    <col min="6916" max="6916" width="10" style="4" customWidth="1"/>
    <col min="6917" max="6917" width="13.28515625" style="4" customWidth="1"/>
    <col min="6918" max="6918" width="11.5703125" style="4" customWidth="1"/>
    <col min="6919" max="6919" width="12.42578125" style="4" customWidth="1"/>
    <col min="6920" max="6920" width="10.85546875" style="4" customWidth="1"/>
    <col min="6921" max="6921" width="12.85546875" style="4" customWidth="1"/>
    <col min="6922" max="7168" width="9.42578125" style="4"/>
    <col min="7169" max="7169" width="7.7109375" style="4" customWidth="1"/>
    <col min="7170" max="7170" width="15" style="4" customWidth="1"/>
    <col min="7171" max="7171" width="61.28515625" style="4" customWidth="1"/>
    <col min="7172" max="7172" width="10" style="4" customWidth="1"/>
    <col min="7173" max="7173" width="13.28515625" style="4" customWidth="1"/>
    <col min="7174" max="7174" width="11.5703125" style="4" customWidth="1"/>
    <col min="7175" max="7175" width="12.42578125" style="4" customWidth="1"/>
    <col min="7176" max="7176" width="10.85546875" style="4" customWidth="1"/>
    <col min="7177" max="7177" width="12.85546875" style="4" customWidth="1"/>
    <col min="7178" max="7424" width="9.42578125" style="4"/>
    <col min="7425" max="7425" width="7.7109375" style="4" customWidth="1"/>
    <col min="7426" max="7426" width="15" style="4" customWidth="1"/>
    <col min="7427" max="7427" width="61.28515625" style="4" customWidth="1"/>
    <col min="7428" max="7428" width="10" style="4" customWidth="1"/>
    <col min="7429" max="7429" width="13.28515625" style="4" customWidth="1"/>
    <col min="7430" max="7430" width="11.5703125" style="4" customWidth="1"/>
    <col min="7431" max="7431" width="12.42578125" style="4" customWidth="1"/>
    <col min="7432" max="7432" width="10.85546875" style="4" customWidth="1"/>
    <col min="7433" max="7433" width="12.85546875" style="4" customWidth="1"/>
    <col min="7434" max="7680" width="9.42578125" style="4"/>
    <col min="7681" max="7681" width="7.7109375" style="4" customWidth="1"/>
    <col min="7682" max="7682" width="15" style="4" customWidth="1"/>
    <col min="7683" max="7683" width="61.28515625" style="4" customWidth="1"/>
    <col min="7684" max="7684" width="10" style="4" customWidth="1"/>
    <col min="7685" max="7685" width="13.28515625" style="4" customWidth="1"/>
    <col min="7686" max="7686" width="11.5703125" style="4" customWidth="1"/>
    <col min="7687" max="7687" width="12.42578125" style="4" customWidth="1"/>
    <col min="7688" max="7688" width="10.85546875" style="4" customWidth="1"/>
    <col min="7689" max="7689" width="12.85546875" style="4" customWidth="1"/>
    <col min="7690" max="7936" width="9.42578125" style="4"/>
    <col min="7937" max="7937" width="7.7109375" style="4" customWidth="1"/>
    <col min="7938" max="7938" width="15" style="4" customWidth="1"/>
    <col min="7939" max="7939" width="61.28515625" style="4" customWidth="1"/>
    <col min="7940" max="7940" width="10" style="4" customWidth="1"/>
    <col min="7941" max="7941" width="13.28515625" style="4" customWidth="1"/>
    <col min="7942" max="7942" width="11.5703125" style="4" customWidth="1"/>
    <col min="7943" max="7943" width="12.42578125" style="4" customWidth="1"/>
    <col min="7944" max="7944" width="10.85546875" style="4" customWidth="1"/>
    <col min="7945" max="7945" width="12.85546875" style="4" customWidth="1"/>
    <col min="7946" max="8192" width="9.42578125" style="4"/>
    <col min="8193" max="8193" width="7.7109375" style="4" customWidth="1"/>
    <col min="8194" max="8194" width="15" style="4" customWidth="1"/>
    <col min="8195" max="8195" width="61.28515625" style="4" customWidth="1"/>
    <col min="8196" max="8196" width="10" style="4" customWidth="1"/>
    <col min="8197" max="8197" width="13.28515625" style="4" customWidth="1"/>
    <col min="8198" max="8198" width="11.5703125" style="4" customWidth="1"/>
    <col min="8199" max="8199" width="12.42578125" style="4" customWidth="1"/>
    <col min="8200" max="8200" width="10.85546875" style="4" customWidth="1"/>
    <col min="8201" max="8201" width="12.85546875" style="4" customWidth="1"/>
    <col min="8202" max="8448" width="9.42578125" style="4"/>
    <col min="8449" max="8449" width="7.7109375" style="4" customWidth="1"/>
    <col min="8450" max="8450" width="15" style="4" customWidth="1"/>
    <col min="8451" max="8451" width="61.28515625" style="4" customWidth="1"/>
    <col min="8452" max="8452" width="10" style="4" customWidth="1"/>
    <col min="8453" max="8453" width="13.28515625" style="4" customWidth="1"/>
    <col min="8454" max="8454" width="11.5703125" style="4" customWidth="1"/>
    <col min="8455" max="8455" width="12.42578125" style="4" customWidth="1"/>
    <col min="8456" max="8456" width="10.85546875" style="4" customWidth="1"/>
    <col min="8457" max="8457" width="12.85546875" style="4" customWidth="1"/>
    <col min="8458" max="8704" width="9.42578125" style="4"/>
    <col min="8705" max="8705" width="7.7109375" style="4" customWidth="1"/>
    <col min="8706" max="8706" width="15" style="4" customWidth="1"/>
    <col min="8707" max="8707" width="61.28515625" style="4" customWidth="1"/>
    <col min="8708" max="8708" width="10" style="4" customWidth="1"/>
    <col min="8709" max="8709" width="13.28515625" style="4" customWidth="1"/>
    <col min="8710" max="8710" width="11.5703125" style="4" customWidth="1"/>
    <col min="8711" max="8711" width="12.42578125" style="4" customWidth="1"/>
    <col min="8712" max="8712" width="10.85546875" style="4" customWidth="1"/>
    <col min="8713" max="8713" width="12.85546875" style="4" customWidth="1"/>
    <col min="8714" max="8960" width="9.42578125" style="4"/>
    <col min="8961" max="8961" width="7.7109375" style="4" customWidth="1"/>
    <col min="8962" max="8962" width="15" style="4" customWidth="1"/>
    <col min="8963" max="8963" width="61.28515625" style="4" customWidth="1"/>
    <col min="8964" max="8964" width="10" style="4" customWidth="1"/>
    <col min="8965" max="8965" width="13.28515625" style="4" customWidth="1"/>
    <col min="8966" max="8966" width="11.5703125" style="4" customWidth="1"/>
    <col min="8967" max="8967" width="12.42578125" style="4" customWidth="1"/>
    <col min="8968" max="8968" width="10.85546875" style="4" customWidth="1"/>
    <col min="8969" max="8969" width="12.85546875" style="4" customWidth="1"/>
    <col min="8970" max="9216" width="9.42578125" style="4"/>
    <col min="9217" max="9217" width="7.7109375" style="4" customWidth="1"/>
    <col min="9218" max="9218" width="15" style="4" customWidth="1"/>
    <col min="9219" max="9219" width="61.28515625" style="4" customWidth="1"/>
    <col min="9220" max="9220" width="10" style="4" customWidth="1"/>
    <col min="9221" max="9221" width="13.28515625" style="4" customWidth="1"/>
    <col min="9222" max="9222" width="11.5703125" style="4" customWidth="1"/>
    <col min="9223" max="9223" width="12.42578125" style="4" customWidth="1"/>
    <col min="9224" max="9224" width="10.85546875" style="4" customWidth="1"/>
    <col min="9225" max="9225" width="12.85546875" style="4" customWidth="1"/>
    <col min="9226" max="9472" width="9.42578125" style="4"/>
    <col min="9473" max="9473" width="7.7109375" style="4" customWidth="1"/>
    <col min="9474" max="9474" width="15" style="4" customWidth="1"/>
    <col min="9475" max="9475" width="61.28515625" style="4" customWidth="1"/>
    <col min="9476" max="9476" width="10" style="4" customWidth="1"/>
    <col min="9477" max="9477" width="13.28515625" style="4" customWidth="1"/>
    <col min="9478" max="9478" width="11.5703125" style="4" customWidth="1"/>
    <col min="9479" max="9479" width="12.42578125" style="4" customWidth="1"/>
    <col min="9480" max="9480" width="10.85546875" style="4" customWidth="1"/>
    <col min="9481" max="9481" width="12.85546875" style="4" customWidth="1"/>
    <col min="9482" max="9728" width="9.42578125" style="4"/>
    <col min="9729" max="9729" width="7.7109375" style="4" customWidth="1"/>
    <col min="9730" max="9730" width="15" style="4" customWidth="1"/>
    <col min="9731" max="9731" width="61.28515625" style="4" customWidth="1"/>
    <col min="9732" max="9732" width="10" style="4" customWidth="1"/>
    <col min="9733" max="9733" width="13.28515625" style="4" customWidth="1"/>
    <col min="9734" max="9734" width="11.5703125" style="4" customWidth="1"/>
    <col min="9735" max="9735" width="12.42578125" style="4" customWidth="1"/>
    <col min="9736" max="9736" width="10.85546875" style="4" customWidth="1"/>
    <col min="9737" max="9737" width="12.85546875" style="4" customWidth="1"/>
    <col min="9738" max="9984" width="9.42578125" style="4"/>
    <col min="9985" max="9985" width="7.7109375" style="4" customWidth="1"/>
    <col min="9986" max="9986" width="15" style="4" customWidth="1"/>
    <col min="9987" max="9987" width="61.28515625" style="4" customWidth="1"/>
    <col min="9988" max="9988" width="10" style="4" customWidth="1"/>
    <col min="9989" max="9989" width="13.28515625" style="4" customWidth="1"/>
    <col min="9990" max="9990" width="11.5703125" style="4" customWidth="1"/>
    <col min="9991" max="9991" width="12.42578125" style="4" customWidth="1"/>
    <col min="9992" max="9992" width="10.85546875" style="4" customWidth="1"/>
    <col min="9993" max="9993" width="12.85546875" style="4" customWidth="1"/>
    <col min="9994" max="10240" width="9.42578125" style="4"/>
    <col min="10241" max="10241" width="7.7109375" style="4" customWidth="1"/>
    <col min="10242" max="10242" width="15" style="4" customWidth="1"/>
    <col min="10243" max="10243" width="61.28515625" style="4" customWidth="1"/>
    <col min="10244" max="10244" width="10" style="4" customWidth="1"/>
    <col min="10245" max="10245" width="13.28515625" style="4" customWidth="1"/>
    <col min="10246" max="10246" width="11.5703125" style="4" customWidth="1"/>
    <col min="10247" max="10247" width="12.42578125" style="4" customWidth="1"/>
    <col min="10248" max="10248" width="10.85546875" style="4" customWidth="1"/>
    <col min="10249" max="10249" width="12.85546875" style="4" customWidth="1"/>
    <col min="10250" max="10496" width="9.42578125" style="4"/>
    <col min="10497" max="10497" width="7.7109375" style="4" customWidth="1"/>
    <col min="10498" max="10498" width="15" style="4" customWidth="1"/>
    <col min="10499" max="10499" width="61.28515625" style="4" customWidth="1"/>
    <col min="10500" max="10500" width="10" style="4" customWidth="1"/>
    <col min="10501" max="10501" width="13.28515625" style="4" customWidth="1"/>
    <col min="10502" max="10502" width="11.5703125" style="4" customWidth="1"/>
    <col min="10503" max="10503" width="12.42578125" style="4" customWidth="1"/>
    <col min="10504" max="10504" width="10.85546875" style="4" customWidth="1"/>
    <col min="10505" max="10505" width="12.85546875" style="4" customWidth="1"/>
    <col min="10506" max="10752" width="9.42578125" style="4"/>
    <col min="10753" max="10753" width="7.7109375" style="4" customWidth="1"/>
    <col min="10754" max="10754" width="15" style="4" customWidth="1"/>
    <col min="10755" max="10755" width="61.28515625" style="4" customWidth="1"/>
    <col min="10756" max="10756" width="10" style="4" customWidth="1"/>
    <col min="10757" max="10757" width="13.28515625" style="4" customWidth="1"/>
    <col min="10758" max="10758" width="11.5703125" style="4" customWidth="1"/>
    <col min="10759" max="10759" width="12.42578125" style="4" customWidth="1"/>
    <col min="10760" max="10760" width="10.85546875" style="4" customWidth="1"/>
    <col min="10761" max="10761" width="12.85546875" style="4" customWidth="1"/>
    <col min="10762" max="11008" width="9.42578125" style="4"/>
    <col min="11009" max="11009" width="7.7109375" style="4" customWidth="1"/>
    <col min="11010" max="11010" width="15" style="4" customWidth="1"/>
    <col min="11011" max="11011" width="61.28515625" style="4" customWidth="1"/>
    <col min="11012" max="11012" width="10" style="4" customWidth="1"/>
    <col min="11013" max="11013" width="13.28515625" style="4" customWidth="1"/>
    <col min="11014" max="11014" width="11.5703125" style="4" customWidth="1"/>
    <col min="11015" max="11015" width="12.42578125" style="4" customWidth="1"/>
    <col min="11016" max="11016" width="10.85546875" style="4" customWidth="1"/>
    <col min="11017" max="11017" width="12.85546875" style="4" customWidth="1"/>
    <col min="11018" max="11264" width="9.42578125" style="4"/>
    <col min="11265" max="11265" width="7.7109375" style="4" customWidth="1"/>
    <col min="11266" max="11266" width="15" style="4" customWidth="1"/>
    <col min="11267" max="11267" width="61.28515625" style="4" customWidth="1"/>
    <col min="11268" max="11268" width="10" style="4" customWidth="1"/>
    <col min="11269" max="11269" width="13.28515625" style="4" customWidth="1"/>
    <col min="11270" max="11270" width="11.5703125" style="4" customWidth="1"/>
    <col min="11271" max="11271" width="12.42578125" style="4" customWidth="1"/>
    <col min="11272" max="11272" width="10.85546875" style="4" customWidth="1"/>
    <col min="11273" max="11273" width="12.85546875" style="4" customWidth="1"/>
    <col min="11274" max="11520" width="9.42578125" style="4"/>
    <col min="11521" max="11521" width="7.7109375" style="4" customWidth="1"/>
    <col min="11522" max="11522" width="15" style="4" customWidth="1"/>
    <col min="11523" max="11523" width="61.28515625" style="4" customWidth="1"/>
    <col min="11524" max="11524" width="10" style="4" customWidth="1"/>
    <col min="11525" max="11525" width="13.28515625" style="4" customWidth="1"/>
    <col min="11526" max="11526" width="11.5703125" style="4" customWidth="1"/>
    <col min="11527" max="11527" width="12.42578125" style="4" customWidth="1"/>
    <col min="11528" max="11528" width="10.85546875" style="4" customWidth="1"/>
    <col min="11529" max="11529" width="12.85546875" style="4" customWidth="1"/>
    <col min="11530" max="11776" width="9.42578125" style="4"/>
    <col min="11777" max="11777" width="7.7109375" style="4" customWidth="1"/>
    <col min="11778" max="11778" width="15" style="4" customWidth="1"/>
    <col min="11779" max="11779" width="61.28515625" style="4" customWidth="1"/>
    <col min="11780" max="11780" width="10" style="4" customWidth="1"/>
    <col min="11781" max="11781" width="13.28515625" style="4" customWidth="1"/>
    <col min="11782" max="11782" width="11.5703125" style="4" customWidth="1"/>
    <col min="11783" max="11783" width="12.42578125" style="4" customWidth="1"/>
    <col min="11784" max="11784" width="10.85546875" style="4" customWidth="1"/>
    <col min="11785" max="11785" width="12.85546875" style="4" customWidth="1"/>
    <col min="11786" max="12032" width="9.42578125" style="4"/>
    <col min="12033" max="12033" width="7.7109375" style="4" customWidth="1"/>
    <col min="12034" max="12034" width="15" style="4" customWidth="1"/>
    <col min="12035" max="12035" width="61.28515625" style="4" customWidth="1"/>
    <col min="12036" max="12036" width="10" style="4" customWidth="1"/>
    <col min="12037" max="12037" width="13.28515625" style="4" customWidth="1"/>
    <col min="12038" max="12038" width="11.5703125" style="4" customWidth="1"/>
    <col min="12039" max="12039" width="12.42578125" style="4" customWidth="1"/>
    <col min="12040" max="12040" width="10.85546875" style="4" customWidth="1"/>
    <col min="12041" max="12041" width="12.85546875" style="4" customWidth="1"/>
    <col min="12042" max="12288" width="9.42578125" style="4"/>
    <col min="12289" max="12289" width="7.7109375" style="4" customWidth="1"/>
    <col min="12290" max="12290" width="15" style="4" customWidth="1"/>
    <col min="12291" max="12291" width="61.28515625" style="4" customWidth="1"/>
    <col min="12292" max="12292" width="10" style="4" customWidth="1"/>
    <col min="12293" max="12293" width="13.28515625" style="4" customWidth="1"/>
    <col min="12294" max="12294" width="11.5703125" style="4" customWidth="1"/>
    <col min="12295" max="12295" width="12.42578125" style="4" customWidth="1"/>
    <col min="12296" max="12296" width="10.85546875" style="4" customWidth="1"/>
    <col min="12297" max="12297" width="12.85546875" style="4" customWidth="1"/>
    <col min="12298" max="12544" width="9.42578125" style="4"/>
    <col min="12545" max="12545" width="7.7109375" style="4" customWidth="1"/>
    <col min="12546" max="12546" width="15" style="4" customWidth="1"/>
    <col min="12547" max="12547" width="61.28515625" style="4" customWidth="1"/>
    <col min="12548" max="12548" width="10" style="4" customWidth="1"/>
    <col min="12549" max="12549" width="13.28515625" style="4" customWidth="1"/>
    <col min="12550" max="12550" width="11.5703125" style="4" customWidth="1"/>
    <col min="12551" max="12551" width="12.42578125" style="4" customWidth="1"/>
    <col min="12552" max="12552" width="10.85546875" style="4" customWidth="1"/>
    <col min="12553" max="12553" width="12.85546875" style="4" customWidth="1"/>
    <col min="12554" max="12800" width="9.42578125" style="4"/>
    <col min="12801" max="12801" width="7.7109375" style="4" customWidth="1"/>
    <col min="12802" max="12802" width="15" style="4" customWidth="1"/>
    <col min="12803" max="12803" width="61.28515625" style="4" customWidth="1"/>
    <col min="12804" max="12804" width="10" style="4" customWidth="1"/>
    <col min="12805" max="12805" width="13.28515625" style="4" customWidth="1"/>
    <col min="12806" max="12806" width="11.5703125" style="4" customWidth="1"/>
    <col min="12807" max="12807" width="12.42578125" style="4" customWidth="1"/>
    <col min="12808" max="12808" width="10.85546875" style="4" customWidth="1"/>
    <col min="12809" max="12809" width="12.85546875" style="4" customWidth="1"/>
    <col min="12810" max="13056" width="9.42578125" style="4"/>
    <col min="13057" max="13057" width="7.7109375" style="4" customWidth="1"/>
    <col min="13058" max="13058" width="15" style="4" customWidth="1"/>
    <col min="13059" max="13059" width="61.28515625" style="4" customWidth="1"/>
    <col min="13060" max="13060" width="10" style="4" customWidth="1"/>
    <col min="13061" max="13061" width="13.28515625" style="4" customWidth="1"/>
    <col min="13062" max="13062" width="11.5703125" style="4" customWidth="1"/>
    <col min="13063" max="13063" width="12.42578125" style="4" customWidth="1"/>
    <col min="13064" max="13064" width="10.85546875" style="4" customWidth="1"/>
    <col min="13065" max="13065" width="12.85546875" style="4" customWidth="1"/>
    <col min="13066" max="13312" width="9.42578125" style="4"/>
    <col min="13313" max="13313" width="7.7109375" style="4" customWidth="1"/>
    <col min="13314" max="13314" width="15" style="4" customWidth="1"/>
    <col min="13315" max="13315" width="61.28515625" style="4" customWidth="1"/>
    <col min="13316" max="13316" width="10" style="4" customWidth="1"/>
    <col min="13317" max="13317" width="13.28515625" style="4" customWidth="1"/>
    <col min="13318" max="13318" width="11.5703125" style="4" customWidth="1"/>
    <col min="13319" max="13319" width="12.42578125" style="4" customWidth="1"/>
    <col min="13320" max="13320" width="10.85546875" style="4" customWidth="1"/>
    <col min="13321" max="13321" width="12.85546875" style="4" customWidth="1"/>
    <col min="13322" max="13568" width="9.42578125" style="4"/>
    <col min="13569" max="13569" width="7.7109375" style="4" customWidth="1"/>
    <col min="13570" max="13570" width="15" style="4" customWidth="1"/>
    <col min="13571" max="13571" width="61.28515625" style="4" customWidth="1"/>
    <col min="13572" max="13572" width="10" style="4" customWidth="1"/>
    <col min="13573" max="13573" width="13.28515625" style="4" customWidth="1"/>
    <col min="13574" max="13574" width="11.5703125" style="4" customWidth="1"/>
    <col min="13575" max="13575" width="12.42578125" style="4" customWidth="1"/>
    <col min="13576" max="13576" width="10.85546875" style="4" customWidth="1"/>
    <col min="13577" max="13577" width="12.85546875" style="4" customWidth="1"/>
    <col min="13578" max="13824" width="9.42578125" style="4"/>
    <col min="13825" max="13825" width="7.7109375" style="4" customWidth="1"/>
    <col min="13826" max="13826" width="15" style="4" customWidth="1"/>
    <col min="13827" max="13827" width="61.28515625" style="4" customWidth="1"/>
    <col min="13828" max="13828" width="10" style="4" customWidth="1"/>
    <col min="13829" max="13829" width="13.28515625" style="4" customWidth="1"/>
    <col min="13830" max="13830" width="11.5703125" style="4" customWidth="1"/>
    <col min="13831" max="13831" width="12.42578125" style="4" customWidth="1"/>
    <col min="13832" max="13832" width="10.85546875" style="4" customWidth="1"/>
    <col min="13833" max="13833" width="12.85546875" style="4" customWidth="1"/>
    <col min="13834" max="14080" width="9.42578125" style="4"/>
    <col min="14081" max="14081" width="7.7109375" style="4" customWidth="1"/>
    <col min="14082" max="14082" width="15" style="4" customWidth="1"/>
    <col min="14083" max="14083" width="61.28515625" style="4" customWidth="1"/>
    <col min="14084" max="14084" width="10" style="4" customWidth="1"/>
    <col min="14085" max="14085" width="13.28515625" style="4" customWidth="1"/>
    <col min="14086" max="14086" width="11.5703125" style="4" customWidth="1"/>
    <col min="14087" max="14087" width="12.42578125" style="4" customWidth="1"/>
    <col min="14088" max="14088" width="10.85546875" style="4" customWidth="1"/>
    <col min="14089" max="14089" width="12.85546875" style="4" customWidth="1"/>
    <col min="14090" max="14336" width="9.42578125" style="4"/>
    <col min="14337" max="14337" width="7.7109375" style="4" customWidth="1"/>
    <col min="14338" max="14338" width="15" style="4" customWidth="1"/>
    <col min="14339" max="14339" width="61.28515625" style="4" customWidth="1"/>
    <col min="14340" max="14340" width="10" style="4" customWidth="1"/>
    <col min="14341" max="14341" width="13.28515625" style="4" customWidth="1"/>
    <col min="14342" max="14342" width="11.5703125" style="4" customWidth="1"/>
    <col min="14343" max="14343" width="12.42578125" style="4" customWidth="1"/>
    <col min="14344" max="14344" width="10.85546875" style="4" customWidth="1"/>
    <col min="14345" max="14345" width="12.85546875" style="4" customWidth="1"/>
    <col min="14346" max="14592" width="9.42578125" style="4"/>
    <col min="14593" max="14593" width="7.7109375" style="4" customWidth="1"/>
    <col min="14594" max="14594" width="15" style="4" customWidth="1"/>
    <col min="14595" max="14595" width="61.28515625" style="4" customWidth="1"/>
    <col min="14596" max="14596" width="10" style="4" customWidth="1"/>
    <col min="14597" max="14597" width="13.28515625" style="4" customWidth="1"/>
    <col min="14598" max="14598" width="11.5703125" style="4" customWidth="1"/>
    <col min="14599" max="14599" width="12.42578125" style="4" customWidth="1"/>
    <col min="14600" max="14600" width="10.85546875" style="4" customWidth="1"/>
    <col min="14601" max="14601" width="12.85546875" style="4" customWidth="1"/>
    <col min="14602" max="14848" width="9.42578125" style="4"/>
    <col min="14849" max="14849" width="7.7109375" style="4" customWidth="1"/>
    <col min="14850" max="14850" width="15" style="4" customWidth="1"/>
    <col min="14851" max="14851" width="61.28515625" style="4" customWidth="1"/>
    <col min="14852" max="14852" width="10" style="4" customWidth="1"/>
    <col min="14853" max="14853" width="13.28515625" style="4" customWidth="1"/>
    <col min="14854" max="14854" width="11.5703125" style="4" customWidth="1"/>
    <col min="14855" max="14855" width="12.42578125" style="4" customWidth="1"/>
    <col min="14856" max="14856" width="10.85546875" style="4" customWidth="1"/>
    <col min="14857" max="14857" width="12.85546875" style="4" customWidth="1"/>
    <col min="14858" max="15104" width="9.42578125" style="4"/>
    <col min="15105" max="15105" width="7.7109375" style="4" customWidth="1"/>
    <col min="15106" max="15106" width="15" style="4" customWidth="1"/>
    <col min="15107" max="15107" width="61.28515625" style="4" customWidth="1"/>
    <col min="15108" max="15108" width="10" style="4" customWidth="1"/>
    <col min="15109" max="15109" width="13.28515625" style="4" customWidth="1"/>
    <col min="15110" max="15110" width="11.5703125" style="4" customWidth="1"/>
    <col min="15111" max="15111" width="12.42578125" style="4" customWidth="1"/>
    <col min="15112" max="15112" width="10.85546875" style="4" customWidth="1"/>
    <col min="15113" max="15113" width="12.85546875" style="4" customWidth="1"/>
    <col min="15114" max="15360" width="9.42578125" style="4"/>
    <col min="15361" max="15361" width="7.7109375" style="4" customWidth="1"/>
    <col min="15362" max="15362" width="15" style="4" customWidth="1"/>
    <col min="15363" max="15363" width="61.28515625" style="4" customWidth="1"/>
    <col min="15364" max="15364" width="10" style="4" customWidth="1"/>
    <col min="15365" max="15365" width="13.28515625" style="4" customWidth="1"/>
    <col min="15366" max="15366" width="11.5703125" style="4" customWidth="1"/>
    <col min="15367" max="15367" width="12.42578125" style="4" customWidth="1"/>
    <col min="15368" max="15368" width="10.85546875" style="4" customWidth="1"/>
    <col min="15369" max="15369" width="12.85546875" style="4" customWidth="1"/>
    <col min="15370" max="15616" width="9.42578125" style="4"/>
    <col min="15617" max="15617" width="7.7109375" style="4" customWidth="1"/>
    <col min="15618" max="15618" width="15" style="4" customWidth="1"/>
    <col min="15619" max="15619" width="61.28515625" style="4" customWidth="1"/>
    <col min="15620" max="15620" width="10" style="4" customWidth="1"/>
    <col min="15621" max="15621" width="13.28515625" style="4" customWidth="1"/>
    <col min="15622" max="15622" width="11.5703125" style="4" customWidth="1"/>
    <col min="15623" max="15623" width="12.42578125" style="4" customWidth="1"/>
    <col min="15624" max="15624" width="10.85546875" style="4" customWidth="1"/>
    <col min="15625" max="15625" width="12.85546875" style="4" customWidth="1"/>
    <col min="15626" max="15872" width="9.42578125" style="4"/>
    <col min="15873" max="15873" width="7.7109375" style="4" customWidth="1"/>
    <col min="15874" max="15874" width="15" style="4" customWidth="1"/>
    <col min="15875" max="15875" width="61.28515625" style="4" customWidth="1"/>
    <col min="15876" max="15876" width="10" style="4" customWidth="1"/>
    <col min="15877" max="15877" width="13.28515625" style="4" customWidth="1"/>
    <col min="15878" max="15878" width="11.5703125" style="4" customWidth="1"/>
    <col min="15879" max="15879" width="12.42578125" style="4" customWidth="1"/>
    <col min="15880" max="15880" width="10.85546875" style="4" customWidth="1"/>
    <col min="15881" max="15881" width="12.85546875" style="4" customWidth="1"/>
    <col min="15882" max="16128" width="9.42578125" style="4"/>
    <col min="16129" max="16129" width="7.7109375" style="4" customWidth="1"/>
    <col min="16130" max="16130" width="15" style="4" customWidth="1"/>
    <col min="16131" max="16131" width="61.28515625" style="4" customWidth="1"/>
    <col min="16132" max="16132" width="10" style="4" customWidth="1"/>
    <col min="16133" max="16133" width="13.28515625" style="4" customWidth="1"/>
    <col min="16134" max="16134" width="11.5703125" style="4" customWidth="1"/>
    <col min="16135" max="16135" width="12.42578125" style="4" customWidth="1"/>
    <col min="16136" max="16136" width="10.85546875" style="4" customWidth="1"/>
    <col min="16137" max="16137" width="12.85546875" style="4" customWidth="1"/>
    <col min="16138" max="16384" width="9.42578125" style="4"/>
  </cols>
  <sheetData>
    <row r="1" spans="1:14" ht="84.75" customHeight="1">
      <c r="A1" s="320"/>
      <c r="B1" s="320"/>
      <c r="C1" s="320"/>
      <c r="D1" s="320"/>
      <c r="E1" s="320"/>
      <c r="F1" s="320"/>
      <c r="G1" s="320"/>
      <c r="H1" s="1"/>
    </row>
    <row r="2" spans="1:14">
      <c r="A2" s="5" t="s">
        <v>0</v>
      </c>
      <c r="B2" s="6"/>
      <c r="C2" s="6"/>
      <c r="D2" s="6"/>
      <c r="E2" s="321" t="s">
        <v>1</v>
      </c>
      <c r="F2" s="322"/>
      <c r="G2" s="323"/>
      <c r="H2" s="7"/>
      <c r="I2" s="7"/>
    </row>
    <row r="3" spans="1:14" ht="13.9" customHeight="1">
      <c r="A3" s="8" t="s">
        <v>467</v>
      </c>
      <c r="B3" s="9"/>
      <c r="C3" s="9"/>
      <c r="D3" s="9"/>
      <c r="E3" s="324" t="s">
        <v>473</v>
      </c>
      <c r="F3" s="325"/>
      <c r="G3" s="326"/>
      <c r="H3" s="7"/>
      <c r="I3" s="7"/>
    </row>
    <row r="4" spans="1:14">
      <c r="A4" s="8" t="s">
        <v>468</v>
      </c>
      <c r="B4" s="9"/>
      <c r="C4" s="9"/>
      <c r="D4" s="9"/>
      <c r="E4" s="327" t="s">
        <v>470</v>
      </c>
      <c r="F4" s="328"/>
      <c r="G4" s="329"/>
      <c r="H4" s="10"/>
      <c r="I4" s="10"/>
    </row>
    <row r="5" spans="1:14">
      <c r="A5" s="11" t="s">
        <v>469</v>
      </c>
      <c r="B5" s="12"/>
      <c r="C5" s="12"/>
      <c r="D5" s="13"/>
      <c r="E5" s="330" t="s">
        <v>266</v>
      </c>
      <c r="F5" s="328"/>
      <c r="G5" s="329"/>
      <c r="H5" s="10"/>
      <c r="I5" s="10"/>
    </row>
    <row r="6" spans="1:14">
      <c r="A6" s="327"/>
      <c r="B6" s="328"/>
      <c r="C6" s="328"/>
      <c r="D6" s="328"/>
      <c r="E6" s="328"/>
      <c r="F6" s="328"/>
      <c r="G6" s="328"/>
      <c r="H6" s="14"/>
      <c r="I6" s="14"/>
    </row>
    <row r="7" spans="1:14">
      <c r="A7" s="314" t="s">
        <v>2</v>
      </c>
      <c r="B7" s="315"/>
      <c r="C7" s="315"/>
      <c r="D7" s="315"/>
      <c r="E7" s="315"/>
      <c r="F7" s="315"/>
      <c r="G7" s="316"/>
      <c r="H7" s="1"/>
      <c r="I7" s="15">
        <v>1.1858</v>
      </c>
    </row>
    <row r="8" spans="1:14" ht="38.25">
      <c r="A8" s="16" t="s">
        <v>3</v>
      </c>
      <c r="B8" s="16" t="s">
        <v>4</v>
      </c>
      <c r="C8" s="17" t="s">
        <v>5</v>
      </c>
      <c r="D8" s="16" t="s">
        <v>6</v>
      </c>
      <c r="E8" s="18" t="s">
        <v>7</v>
      </c>
      <c r="F8" s="16" t="s">
        <v>8</v>
      </c>
      <c r="G8" s="19" t="s">
        <v>9</v>
      </c>
      <c r="H8" s="20" t="s">
        <v>10</v>
      </c>
      <c r="I8" s="20" t="s">
        <v>11</v>
      </c>
    </row>
    <row r="9" spans="1:14">
      <c r="A9" s="21" t="s">
        <v>12</v>
      </c>
      <c r="B9" s="22"/>
      <c r="C9" s="23" t="s">
        <v>13</v>
      </c>
      <c r="D9" s="24"/>
      <c r="E9" s="25"/>
      <c r="F9" s="26"/>
      <c r="G9" s="27"/>
      <c r="H9" s="28"/>
      <c r="I9" s="28"/>
    </row>
    <row r="10" spans="1:14" ht="25.5">
      <c r="A10" s="29" t="s">
        <v>14</v>
      </c>
      <c r="B10" s="30" t="s">
        <v>15</v>
      </c>
      <c r="C10" s="31" t="s">
        <v>16</v>
      </c>
      <c r="D10" s="30" t="s">
        <v>17</v>
      </c>
      <c r="E10" s="32">
        <f>'MEMÓRIA DE CÁLCULO'!H12</f>
        <v>6</v>
      </c>
      <c r="F10" s="33">
        <f>I10</f>
        <v>368.49</v>
      </c>
      <c r="G10" s="33">
        <f>ROUND(F10*E10,2)</f>
        <v>2210.94</v>
      </c>
      <c r="H10" s="34">
        <v>310.75</v>
      </c>
      <c r="I10" s="35">
        <f>ROUND((H10*$I$7),2)</f>
        <v>368.49</v>
      </c>
    </row>
    <row r="11" spans="1:14" s="40" customFormat="1" ht="12.75" customHeight="1">
      <c r="A11" s="36"/>
      <c r="B11" s="36"/>
      <c r="C11" s="37" t="s">
        <v>21</v>
      </c>
      <c r="D11" s="36"/>
      <c r="E11" s="36"/>
      <c r="F11" s="36"/>
      <c r="G11" s="38">
        <f>SUM(G10:G10)</f>
        <v>2210.94</v>
      </c>
      <c r="H11" s="39"/>
      <c r="I11" s="35">
        <f t="shared" ref="I11:I13" si="0">ROUND((H11*$I$7),2)</f>
        <v>0</v>
      </c>
      <c r="J11" s="3"/>
      <c r="K11" s="3"/>
      <c r="L11" s="3"/>
      <c r="M11" s="3"/>
      <c r="N11" s="3"/>
    </row>
    <row r="12" spans="1:14" s="40" customFormat="1">
      <c r="A12" s="41"/>
      <c r="B12" s="42"/>
      <c r="C12" s="42"/>
      <c r="D12" s="31"/>
      <c r="E12" s="43"/>
      <c r="F12" s="44"/>
      <c r="G12" s="44"/>
      <c r="H12" s="39"/>
      <c r="I12" s="35">
        <f t="shared" si="0"/>
        <v>0</v>
      </c>
      <c r="J12" s="3"/>
      <c r="K12" s="3"/>
      <c r="L12" s="3"/>
      <c r="M12" s="3"/>
      <c r="N12" s="3"/>
    </row>
    <row r="13" spans="1:14" s="40" customFormat="1">
      <c r="A13" s="21" t="s">
        <v>22</v>
      </c>
      <c r="B13" s="22"/>
      <c r="C13" s="23" t="s">
        <v>471</v>
      </c>
      <c r="D13" s="24"/>
      <c r="E13" s="25"/>
      <c r="F13" s="26"/>
      <c r="G13" s="27"/>
      <c r="H13" s="28"/>
      <c r="I13" s="35">
        <f t="shared" si="0"/>
        <v>0</v>
      </c>
      <c r="J13" s="3"/>
      <c r="K13" s="3"/>
      <c r="L13" s="3"/>
      <c r="M13" s="3"/>
      <c r="N13" s="3"/>
    </row>
    <row r="14" spans="1:14" s="40" customFormat="1">
      <c r="A14" s="21" t="s">
        <v>23</v>
      </c>
      <c r="B14" s="22"/>
      <c r="C14" s="23" t="s">
        <v>24</v>
      </c>
      <c r="D14" s="24"/>
      <c r="E14" s="25"/>
      <c r="F14" s="26"/>
      <c r="G14" s="27"/>
      <c r="H14" s="28"/>
      <c r="I14" s="35"/>
      <c r="J14" s="3"/>
      <c r="K14" s="3"/>
      <c r="L14" s="3"/>
      <c r="M14" s="3"/>
      <c r="N14" s="3"/>
    </row>
    <row r="15" spans="1:14" s="40" customFormat="1" ht="38.25">
      <c r="A15" s="29" t="s">
        <v>25</v>
      </c>
      <c r="B15" s="30" t="s">
        <v>26</v>
      </c>
      <c r="C15" s="31" t="s">
        <v>475</v>
      </c>
      <c r="D15" s="30" t="s">
        <v>20</v>
      </c>
      <c r="E15" s="32">
        <f>'MEMÓRIA DE CÁLCULO'!H20</f>
        <v>188.3</v>
      </c>
      <c r="F15" s="33">
        <f t="shared" ref="F15:F19" si="1">I15</f>
        <v>59.69</v>
      </c>
      <c r="G15" s="33">
        <f t="shared" ref="G15:G19" si="2">ROUND(F15*E15,2)</f>
        <v>11239.63</v>
      </c>
      <c r="H15" s="34">
        <v>50.34</v>
      </c>
      <c r="I15" s="35">
        <f t="shared" ref="I15:I67" si="3">ROUND((H15*$I$7),2)</f>
        <v>59.69</v>
      </c>
      <c r="J15" s="3"/>
      <c r="K15" s="3"/>
      <c r="L15" s="3"/>
      <c r="M15" s="3"/>
      <c r="N15" s="3"/>
    </row>
    <row r="16" spans="1:14" s="40" customFormat="1" ht="25.5">
      <c r="A16" s="29" t="s">
        <v>27</v>
      </c>
      <c r="B16" s="30" t="s">
        <v>29</v>
      </c>
      <c r="C16" s="31" t="s">
        <v>30</v>
      </c>
      <c r="D16" s="30" t="s">
        <v>17</v>
      </c>
      <c r="E16" s="32">
        <f>'MEMÓRIA DE CÁLCULO'!H25</f>
        <v>105</v>
      </c>
      <c r="F16" s="33">
        <f t="shared" si="1"/>
        <v>77.53</v>
      </c>
      <c r="G16" s="33">
        <f t="shared" si="2"/>
        <v>8140.65</v>
      </c>
      <c r="H16" s="34">
        <v>65.38</v>
      </c>
      <c r="I16" s="35">
        <f>ROUND((H16*$I$7),2)</f>
        <v>77.53</v>
      </c>
      <c r="J16" s="3"/>
      <c r="K16" s="3"/>
      <c r="L16" s="3"/>
      <c r="M16" s="3"/>
      <c r="N16" s="3"/>
    </row>
    <row r="17" spans="1:14" s="40" customFormat="1" ht="25.5">
      <c r="A17" s="29" t="s">
        <v>28</v>
      </c>
      <c r="B17" s="30" t="s">
        <v>32</v>
      </c>
      <c r="C17" s="31" t="s">
        <v>33</v>
      </c>
      <c r="D17" s="30" t="s">
        <v>17</v>
      </c>
      <c r="E17" s="32">
        <f>'MEMÓRIA DE CÁLCULO'!H29</f>
        <v>122.34000000000002</v>
      </c>
      <c r="F17" s="33">
        <f t="shared" si="1"/>
        <v>86.48</v>
      </c>
      <c r="G17" s="33">
        <f t="shared" si="2"/>
        <v>10579.96</v>
      </c>
      <c r="H17" s="34">
        <v>72.930000000000007</v>
      </c>
      <c r="I17" s="35">
        <f t="shared" si="3"/>
        <v>86.48</v>
      </c>
      <c r="J17" s="3"/>
      <c r="K17" s="3"/>
      <c r="L17" s="3"/>
      <c r="M17" s="3"/>
      <c r="N17" s="3"/>
    </row>
    <row r="18" spans="1:14" s="40" customFormat="1" ht="25.5">
      <c r="A18" s="29" t="s">
        <v>31</v>
      </c>
      <c r="B18" s="30" t="s">
        <v>477</v>
      </c>
      <c r="C18" s="31" t="s">
        <v>476</v>
      </c>
      <c r="D18" s="30" t="s">
        <v>17</v>
      </c>
      <c r="E18" s="32">
        <f>'MEMÓRIA DE CÁLCULO'!H34</f>
        <v>0.98</v>
      </c>
      <c r="F18" s="33">
        <f t="shared" si="1"/>
        <v>165.54</v>
      </c>
      <c r="G18" s="33">
        <f t="shared" si="2"/>
        <v>162.22999999999999</v>
      </c>
      <c r="H18" s="34">
        <v>139.6</v>
      </c>
      <c r="I18" s="35">
        <f t="shared" si="3"/>
        <v>165.54</v>
      </c>
      <c r="J18" s="3"/>
      <c r="K18" s="3"/>
      <c r="L18" s="3"/>
      <c r="M18" s="3"/>
      <c r="N18" s="3"/>
    </row>
    <row r="19" spans="1:14" s="40" customFormat="1" ht="25.5">
      <c r="A19" s="29" t="s">
        <v>34</v>
      </c>
      <c r="B19" s="30" t="s">
        <v>37</v>
      </c>
      <c r="C19" s="31" t="s">
        <v>38</v>
      </c>
      <c r="D19" s="30" t="s">
        <v>20</v>
      </c>
      <c r="E19" s="32">
        <f>'MEMÓRIA DE CÁLCULO'!H40</f>
        <v>188.3</v>
      </c>
      <c r="F19" s="33">
        <f t="shared" si="1"/>
        <v>1.84</v>
      </c>
      <c r="G19" s="33">
        <f t="shared" si="2"/>
        <v>346.47</v>
      </c>
      <c r="H19" s="34">
        <v>1.55</v>
      </c>
      <c r="I19" s="35">
        <f t="shared" si="3"/>
        <v>1.84</v>
      </c>
      <c r="J19" s="3"/>
      <c r="K19" s="3"/>
      <c r="L19" s="3"/>
      <c r="M19" s="3"/>
      <c r="N19" s="3"/>
    </row>
    <row r="20" spans="1:14" s="40" customFormat="1">
      <c r="A20" s="36"/>
      <c r="B20" s="36"/>
      <c r="C20" s="37" t="s">
        <v>39</v>
      </c>
      <c r="D20" s="36"/>
      <c r="E20" s="36"/>
      <c r="F20" s="36"/>
      <c r="G20" s="38">
        <f>SUM(G15:G19)</f>
        <v>30468.94</v>
      </c>
      <c r="H20" s="39"/>
      <c r="I20" s="35">
        <f t="shared" si="3"/>
        <v>0</v>
      </c>
      <c r="J20" s="3"/>
      <c r="K20" s="3"/>
      <c r="L20" s="3"/>
      <c r="M20" s="3"/>
      <c r="N20" s="3"/>
    </row>
    <row r="21" spans="1:14" s="40" customFormat="1">
      <c r="A21" s="41"/>
      <c r="B21" s="42"/>
      <c r="C21" s="31"/>
      <c r="D21" s="45"/>
      <c r="E21" s="46"/>
      <c r="F21" s="44"/>
      <c r="G21" s="47"/>
      <c r="H21" s="35"/>
      <c r="I21" s="35">
        <f t="shared" si="3"/>
        <v>0</v>
      </c>
      <c r="J21" s="3"/>
      <c r="K21" s="3"/>
      <c r="L21" s="3"/>
      <c r="M21" s="3"/>
      <c r="N21" s="3"/>
    </row>
    <row r="22" spans="1:14" s="40" customFormat="1">
      <c r="A22" s="21" t="s">
        <v>40</v>
      </c>
      <c r="B22" s="22"/>
      <c r="C22" s="23" t="s">
        <v>41</v>
      </c>
      <c r="D22" s="24"/>
      <c r="E22" s="48"/>
      <c r="F22" s="49"/>
      <c r="G22" s="50"/>
      <c r="H22" s="35"/>
      <c r="I22" s="35">
        <f t="shared" si="3"/>
        <v>0</v>
      </c>
      <c r="J22" s="3"/>
      <c r="K22" s="3"/>
      <c r="L22" s="3"/>
      <c r="M22" s="3"/>
      <c r="N22" s="3"/>
    </row>
    <row r="23" spans="1:14" s="40" customFormat="1" ht="38.25">
      <c r="A23" s="41" t="s">
        <v>42</v>
      </c>
      <c r="B23" s="30" t="s">
        <v>43</v>
      </c>
      <c r="C23" s="31" t="s">
        <v>44</v>
      </c>
      <c r="D23" s="30" t="s">
        <v>45</v>
      </c>
      <c r="E23" s="51">
        <f>'MEMÓRIA DE CÁLCULO'!H45</f>
        <v>1</v>
      </c>
      <c r="F23" s="33">
        <f>I23</f>
        <v>1767.47</v>
      </c>
      <c r="G23" s="33">
        <f>ROUND(F23*E23,2)</f>
        <v>1767.47</v>
      </c>
      <c r="H23" s="35">
        <v>1490.53</v>
      </c>
      <c r="I23" s="35">
        <f t="shared" si="3"/>
        <v>1767.47</v>
      </c>
      <c r="J23" s="3"/>
      <c r="K23" s="3"/>
      <c r="L23" s="3"/>
      <c r="M23" s="3"/>
      <c r="N23" s="3"/>
    </row>
    <row r="24" spans="1:14" s="40" customFormat="1" ht="25.5">
      <c r="A24" s="41" t="s">
        <v>46</v>
      </c>
      <c r="B24" s="52" t="s">
        <v>47</v>
      </c>
      <c r="C24" s="53" t="s">
        <v>48</v>
      </c>
      <c r="D24" s="52" t="s">
        <v>45</v>
      </c>
      <c r="E24" s="51">
        <f>'MEMÓRIA DE CÁLCULO'!H49</f>
        <v>1</v>
      </c>
      <c r="F24" s="33">
        <f t="shared" ref="F24:F35" si="4">I24</f>
        <v>1117.6199999999999</v>
      </c>
      <c r="G24" s="33">
        <f t="shared" ref="G24:G35" si="5">ROUND(F24*E24,2)</f>
        <v>1117.6199999999999</v>
      </c>
      <c r="H24" s="35">
        <v>942.5</v>
      </c>
      <c r="I24" s="35">
        <f t="shared" si="3"/>
        <v>1117.6199999999999</v>
      </c>
      <c r="J24" s="3"/>
      <c r="K24" s="3"/>
      <c r="L24" s="3"/>
      <c r="M24" s="3"/>
      <c r="N24" s="3"/>
    </row>
    <row r="25" spans="1:14" s="40" customFormat="1" ht="25.5">
      <c r="A25" s="41" t="s">
        <v>49</v>
      </c>
      <c r="B25" s="30" t="s">
        <v>259</v>
      </c>
      <c r="C25" s="31" t="s">
        <v>258</v>
      </c>
      <c r="D25" s="52" t="s">
        <v>45</v>
      </c>
      <c r="E25" s="51">
        <f>'MEMÓRIA DE CÁLCULO'!H54</f>
        <v>9</v>
      </c>
      <c r="F25" s="33">
        <f t="shared" si="4"/>
        <v>135.62</v>
      </c>
      <c r="G25" s="33">
        <f t="shared" si="5"/>
        <v>1220.58</v>
      </c>
      <c r="H25" s="35">
        <v>114.37</v>
      </c>
      <c r="I25" s="35">
        <f t="shared" si="3"/>
        <v>135.62</v>
      </c>
      <c r="J25" s="3"/>
      <c r="K25" s="3"/>
      <c r="L25" s="3"/>
      <c r="M25" s="3"/>
      <c r="N25" s="3"/>
    </row>
    <row r="26" spans="1:14" s="40" customFormat="1" ht="25.5">
      <c r="A26" s="41" t="s">
        <v>50</v>
      </c>
      <c r="B26" s="52" t="s">
        <v>51</v>
      </c>
      <c r="C26" s="31" t="s">
        <v>260</v>
      </c>
      <c r="D26" s="52" t="s">
        <v>45</v>
      </c>
      <c r="E26" s="51">
        <f>'MEMÓRIA DE CÁLCULO'!H58</f>
        <v>8</v>
      </c>
      <c r="F26" s="33">
        <f t="shared" si="4"/>
        <v>171.62</v>
      </c>
      <c r="G26" s="33">
        <f t="shared" si="5"/>
        <v>1372.96</v>
      </c>
      <c r="H26" s="35">
        <v>144.72999999999999</v>
      </c>
      <c r="I26" s="35">
        <f t="shared" si="3"/>
        <v>171.62</v>
      </c>
      <c r="J26" s="3"/>
      <c r="K26" s="3"/>
      <c r="L26" s="3"/>
      <c r="M26" s="3"/>
      <c r="N26" s="3"/>
    </row>
    <row r="27" spans="1:14" s="40" customFormat="1" ht="25.5">
      <c r="A27" s="41" t="s">
        <v>52</v>
      </c>
      <c r="B27" s="52" t="s">
        <v>56</v>
      </c>
      <c r="C27" s="55" t="s">
        <v>57</v>
      </c>
      <c r="D27" s="45" t="s">
        <v>18</v>
      </c>
      <c r="E27" s="51">
        <f>'MEMÓRIA DE CÁLCULO'!H62</f>
        <v>0.43</v>
      </c>
      <c r="F27" s="33">
        <f t="shared" ref="F27" si="6">I27</f>
        <v>95.12</v>
      </c>
      <c r="G27" s="33">
        <f t="shared" ref="G27" si="7">ROUND(F27*E27,2)</f>
        <v>40.9</v>
      </c>
      <c r="H27" s="35">
        <v>80.22</v>
      </c>
      <c r="I27" s="35">
        <f t="shared" ref="I27" si="8">ROUND((H27*$I$7),2)</f>
        <v>95.12</v>
      </c>
      <c r="J27" s="3"/>
      <c r="K27" s="3"/>
      <c r="L27" s="3"/>
      <c r="M27" s="3"/>
      <c r="N27" s="3"/>
    </row>
    <row r="28" spans="1:14" s="40" customFormat="1" ht="25.5">
      <c r="A28" s="41" t="s">
        <v>55</v>
      </c>
      <c r="B28" s="42" t="s">
        <v>53</v>
      </c>
      <c r="C28" s="54" t="s">
        <v>54</v>
      </c>
      <c r="D28" s="52" t="s">
        <v>45</v>
      </c>
      <c r="E28" s="51">
        <f>'MEMÓRIA DE CÁLCULO'!H66</f>
        <v>8</v>
      </c>
      <c r="F28" s="33">
        <f t="shared" ref="F28" si="9">I28</f>
        <v>1422.96</v>
      </c>
      <c r="G28" s="33">
        <f t="shared" ref="G28" si="10">ROUND(F28*E28,2)</f>
        <v>11383.68</v>
      </c>
      <c r="H28" s="35">
        <v>1200</v>
      </c>
      <c r="I28" s="35">
        <f t="shared" ref="I28" si="11">ROUND((H28*$I$7),2)</f>
        <v>1422.96</v>
      </c>
      <c r="J28" s="3"/>
      <c r="K28" s="3"/>
      <c r="L28" s="3"/>
      <c r="M28" s="3"/>
      <c r="N28" s="3"/>
    </row>
    <row r="29" spans="1:14" s="40" customFormat="1" ht="38.25">
      <c r="A29" s="41" t="s">
        <v>58</v>
      </c>
      <c r="B29" s="30" t="s">
        <v>485</v>
      </c>
      <c r="C29" s="31" t="s">
        <v>484</v>
      </c>
      <c r="D29" s="30" t="s">
        <v>18</v>
      </c>
      <c r="E29" s="51">
        <f>'MEMÓRIA DE CÁLCULO'!H70</f>
        <v>0.43</v>
      </c>
      <c r="F29" s="33">
        <f t="shared" si="4"/>
        <v>531.05999999999995</v>
      </c>
      <c r="G29" s="33">
        <f t="shared" si="5"/>
        <v>228.36</v>
      </c>
      <c r="H29" s="35">
        <v>447.85</v>
      </c>
      <c r="I29" s="35">
        <f t="shared" si="3"/>
        <v>531.05999999999995</v>
      </c>
      <c r="J29" s="3"/>
      <c r="K29" s="248"/>
      <c r="L29" s="3"/>
      <c r="M29" s="3"/>
      <c r="N29" s="3"/>
    </row>
    <row r="30" spans="1:14" s="40" customFormat="1" ht="25.5">
      <c r="A30" s="41" t="s">
        <v>59</v>
      </c>
      <c r="B30" s="42" t="s">
        <v>487</v>
      </c>
      <c r="C30" s="54" t="s">
        <v>486</v>
      </c>
      <c r="D30" s="30" t="s">
        <v>45</v>
      </c>
      <c r="E30" s="51">
        <f>'MEMÓRIA DE CÁLCULO'!H74</f>
        <v>8</v>
      </c>
      <c r="F30" s="33">
        <f t="shared" si="4"/>
        <v>151.4</v>
      </c>
      <c r="G30" s="33">
        <f t="shared" si="5"/>
        <v>1211.2</v>
      </c>
      <c r="H30" s="35">
        <v>127.68</v>
      </c>
      <c r="I30" s="35">
        <f t="shared" si="3"/>
        <v>151.4</v>
      </c>
      <c r="J30" s="3"/>
      <c r="K30" s="3"/>
      <c r="L30" s="3"/>
      <c r="M30" s="3"/>
      <c r="N30" s="3"/>
    </row>
    <row r="31" spans="1:14" s="40" customFormat="1" ht="38.25">
      <c r="A31" s="41" t="s">
        <v>62</v>
      </c>
      <c r="B31" s="30" t="s">
        <v>60</v>
      </c>
      <c r="C31" s="31" t="s">
        <v>61</v>
      </c>
      <c r="D31" s="30" t="s">
        <v>20</v>
      </c>
      <c r="E31" s="51">
        <f>'MEMÓRIA DE CÁLCULO'!H79</f>
        <v>74.5</v>
      </c>
      <c r="F31" s="33">
        <f t="shared" si="4"/>
        <v>16.54</v>
      </c>
      <c r="G31" s="33">
        <f t="shared" si="5"/>
        <v>1232.23</v>
      </c>
      <c r="H31" s="35">
        <v>13.95</v>
      </c>
      <c r="I31" s="35">
        <f t="shared" si="3"/>
        <v>16.54</v>
      </c>
      <c r="J31" s="3"/>
      <c r="K31" s="3"/>
      <c r="L31" s="3"/>
      <c r="M31" s="3"/>
      <c r="N31" s="3"/>
    </row>
    <row r="32" spans="1:14" s="40" customFormat="1" ht="25.5">
      <c r="A32" s="41" t="s">
        <v>63</v>
      </c>
      <c r="B32" s="30" t="s">
        <v>64</v>
      </c>
      <c r="C32" s="31" t="s">
        <v>65</v>
      </c>
      <c r="D32" s="30" t="s">
        <v>20</v>
      </c>
      <c r="E32" s="51">
        <f>'MEMÓRIA DE CÁLCULO'!H85</f>
        <v>277</v>
      </c>
      <c r="F32" s="33">
        <f t="shared" si="4"/>
        <v>7.06</v>
      </c>
      <c r="G32" s="33">
        <f t="shared" si="5"/>
        <v>1955.62</v>
      </c>
      <c r="H32" s="35">
        <v>5.95</v>
      </c>
      <c r="I32" s="35">
        <f t="shared" si="3"/>
        <v>7.06</v>
      </c>
      <c r="J32" s="3"/>
      <c r="K32" s="3"/>
      <c r="L32" s="3"/>
      <c r="M32" s="3"/>
      <c r="N32" s="3"/>
    </row>
    <row r="33" spans="1:14" s="40" customFormat="1" ht="38.25">
      <c r="A33" s="41" t="s">
        <v>66</v>
      </c>
      <c r="B33" s="219" t="s">
        <v>264</v>
      </c>
      <c r="C33" s="54" t="s">
        <v>265</v>
      </c>
      <c r="D33" s="220" t="s">
        <v>45</v>
      </c>
      <c r="E33" s="51">
        <f>'MEMÓRIA DE CÁLCULO'!H89</f>
        <v>8</v>
      </c>
      <c r="F33" s="33">
        <f t="shared" ref="F33" si="12">I33</f>
        <v>335.78</v>
      </c>
      <c r="G33" s="33">
        <f t="shared" ref="G33" si="13">ROUND(F33*E33,2)</f>
        <v>2686.24</v>
      </c>
      <c r="H33" s="35">
        <v>283.17</v>
      </c>
      <c r="I33" s="35">
        <f t="shared" si="3"/>
        <v>335.78</v>
      </c>
      <c r="J33" s="3"/>
      <c r="K33" s="3"/>
      <c r="L33" s="3"/>
      <c r="M33" s="3"/>
      <c r="N33" s="3"/>
    </row>
    <row r="34" spans="1:14" s="40" customFormat="1" ht="25.5">
      <c r="A34" s="41" t="s">
        <v>69</v>
      </c>
      <c r="B34" s="52" t="s">
        <v>67</v>
      </c>
      <c r="C34" s="31" t="s">
        <v>68</v>
      </c>
      <c r="D34" s="52" t="s">
        <v>45</v>
      </c>
      <c r="E34" s="51">
        <f>'MEMÓRIA DE CÁLCULO'!H93</f>
        <v>16</v>
      </c>
      <c r="F34" s="33">
        <f t="shared" si="4"/>
        <v>1117.53</v>
      </c>
      <c r="G34" s="33">
        <f t="shared" si="5"/>
        <v>17880.48</v>
      </c>
      <c r="H34" s="35">
        <v>942.43</v>
      </c>
      <c r="I34" s="35">
        <f t="shared" si="3"/>
        <v>1117.53</v>
      </c>
      <c r="J34" s="3"/>
      <c r="K34" s="3"/>
      <c r="L34" s="3"/>
      <c r="M34" s="3"/>
      <c r="N34" s="3"/>
    </row>
    <row r="35" spans="1:14" s="40" customFormat="1" ht="25.5">
      <c r="A35" s="41" t="s">
        <v>262</v>
      </c>
      <c r="B35" s="52" t="s">
        <v>70</v>
      </c>
      <c r="C35" s="31" t="s">
        <v>71</v>
      </c>
      <c r="D35" s="52" t="s">
        <v>45</v>
      </c>
      <c r="E35" s="51">
        <f>'MEMÓRIA DE CÁLCULO'!H97</f>
        <v>8</v>
      </c>
      <c r="F35" s="33">
        <f t="shared" si="4"/>
        <v>45.01</v>
      </c>
      <c r="G35" s="33">
        <f t="shared" si="5"/>
        <v>360.08</v>
      </c>
      <c r="H35" s="35">
        <v>37.96</v>
      </c>
      <c r="I35" s="35">
        <f t="shared" si="3"/>
        <v>45.01</v>
      </c>
      <c r="J35" s="3"/>
      <c r="K35" s="3"/>
      <c r="L35" s="3"/>
      <c r="M35" s="3"/>
      <c r="N35" s="3"/>
    </row>
    <row r="36" spans="1:14" s="40" customFormat="1">
      <c r="A36" s="36"/>
      <c r="B36" s="36"/>
      <c r="C36" s="37" t="s">
        <v>72</v>
      </c>
      <c r="D36" s="36"/>
      <c r="E36" s="37"/>
      <c r="F36" s="36"/>
      <c r="G36" s="38">
        <f>SUM(G23:G35)</f>
        <v>42457.42</v>
      </c>
      <c r="H36" s="35"/>
      <c r="I36" s="35">
        <f t="shared" si="3"/>
        <v>0</v>
      </c>
      <c r="J36" s="3"/>
      <c r="K36" s="3"/>
      <c r="L36" s="3"/>
      <c r="M36" s="3"/>
      <c r="N36" s="3"/>
    </row>
    <row r="37" spans="1:14" s="40" customFormat="1">
      <c r="A37" s="41"/>
      <c r="B37" s="42"/>
      <c r="C37" s="31"/>
      <c r="D37" s="45"/>
      <c r="E37" s="51"/>
      <c r="F37" s="44"/>
      <c r="G37" s="47"/>
      <c r="H37" s="35"/>
      <c r="I37" s="35">
        <f t="shared" si="3"/>
        <v>0</v>
      </c>
      <c r="J37" s="3"/>
      <c r="K37" s="3"/>
      <c r="L37" s="3"/>
      <c r="M37" s="3"/>
      <c r="N37" s="3"/>
    </row>
    <row r="38" spans="1:14" s="40" customFormat="1">
      <c r="A38" s="21" t="s">
        <v>73</v>
      </c>
      <c r="B38" s="22"/>
      <c r="C38" s="23" t="s">
        <v>74</v>
      </c>
      <c r="D38" s="24"/>
      <c r="E38" s="57"/>
      <c r="F38" s="58"/>
      <c r="G38" s="59"/>
      <c r="H38" s="35"/>
      <c r="I38" s="35">
        <f t="shared" si="3"/>
        <v>0</v>
      </c>
      <c r="J38" s="3"/>
      <c r="K38" s="3"/>
      <c r="L38" s="3"/>
      <c r="M38" s="3"/>
      <c r="N38" s="3"/>
    </row>
    <row r="39" spans="1:14" s="40" customFormat="1" ht="25.5">
      <c r="A39" s="41" t="s">
        <v>75</v>
      </c>
      <c r="B39" s="56" t="s">
        <v>492</v>
      </c>
      <c r="C39" s="53" t="s">
        <v>491</v>
      </c>
      <c r="D39" s="52" t="s">
        <v>45</v>
      </c>
      <c r="E39" s="51">
        <f>'MEMÓRIA DE CÁLCULO'!H102</f>
        <v>6</v>
      </c>
      <c r="F39" s="33">
        <f t="shared" ref="F39:F45" si="14">I39</f>
        <v>1304.3800000000001</v>
      </c>
      <c r="G39" s="33">
        <f t="shared" ref="G39:G45" si="15">ROUND(F39*E39,2)</f>
        <v>7826.28</v>
      </c>
      <c r="H39" s="35">
        <v>1100</v>
      </c>
      <c r="I39" s="35">
        <f t="shared" si="3"/>
        <v>1304.3800000000001</v>
      </c>
      <c r="J39" s="3"/>
      <c r="K39" s="3"/>
      <c r="L39" s="3"/>
      <c r="M39" s="3"/>
      <c r="N39" s="3"/>
    </row>
    <row r="40" spans="1:14" s="40" customFormat="1" ht="25.5">
      <c r="A40" s="41" t="s">
        <v>76</v>
      </c>
      <c r="B40" s="56" t="s">
        <v>77</v>
      </c>
      <c r="C40" s="31" t="s">
        <v>78</v>
      </c>
      <c r="D40" s="52" t="s">
        <v>45</v>
      </c>
      <c r="E40" s="51">
        <f>'MEMÓRIA DE CÁLCULO'!H106</f>
        <v>6</v>
      </c>
      <c r="F40" s="33">
        <f t="shared" si="14"/>
        <v>238.71</v>
      </c>
      <c r="G40" s="33">
        <f t="shared" si="15"/>
        <v>1432.26</v>
      </c>
      <c r="H40" s="35">
        <v>201.31</v>
      </c>
      <c r="I40" s="35">
        <f t="shared" si="3"/>
        <v>238.71</v>
      </c>
      <c r="J40" s="3"/>
      <c r="K40" s="3"/>
      <c r="L40" s="3"/>
      <c r="M40" s="3"/>
      <c r="N40" s="3"/>
    </row>
    <row r="41" spans="1:14" s="40" customFormat="1" ht="38.25">
      <c r="A41" s="41" t="s">
        <v>79</v>
      </c>
      <c r="B41" s="30" t="s">
        <v>494</v>
      </c>
      <c r="C41" s="31" t="s">
        <v>493</v>
      </c>
      <c r="D41" s="30" t="s">
        <v>45</v>
      </c>
      <c r="E41" s="51">
        <f>'MEMÓRIA DE CÁLCULO'!H110</f>
        <v>2</v>
      </c>
      <c r="F41" s="33">
        <f t="shared" ref="F41:F44" si="16">I41</f>
        <v>1522.77</v>
      </c>
      <c r="G41" s="33">
        <f t="shared" ref="G41:G44" si="17">ROUND(F41*E41,2)</f>
        <v>3045.54</v>
      </c>
      <c r="H41" s="35">
        <v>1284.17</v>
      </c>
      <c r="I41" s="35">
        <f t="shared" si="3"/>
        <v>1522.77</v>
      </c>
      <c r="J41" s="3"/>
      <c r="K41" s="3"/>
      <c r="L41" s="3"/>
      <c r="M41" s="3"/>
      <c r="N41" s="3"/>
    </row>
    <row r="42" spans="1:14" s="40" customFormat="1">
      <c r="A42" s="41" t="s">
        <v>82</v>
      </c>
      <c r="B42" s="56" t="s">
        <v>80</v>
      </c>
      <c r="C42" s="31" t="s">
        <v>81</v>
      </c>
      <c r="D42" s="52" t="s">
        <v>17</v>
      </c>
      <c r="E42" s="51">
        <f>'MEMÓRIA DE CÁLCULO'!H116</f>
        <v>15.25</v>
      </c>
      <c r="F42" s="33">
        <f t="shared" si="16"/>
        <v>5.35</v>
      </c>
      <c r="G42" s="33">
        <f t="shared" si="17"/>
        <v>81.59</v>
      </c>
      <c r="H42" s="35">
        <v>4.51</v>
      </c>
      <c r="I42" s="35">
        <f t="shared" si="3"/>
        <v>5.35</v>
      </c>
      <c r="J42" s="3"/>
      <c r="K42" s="3"/>
      <c r="L42" s="3"/>
      <c r="M42" s="3"/>
      <c r="N42" s="3"/>
    </row>
    <row r="43" spans="1:14" s="40" customFormat="1">
      <c r="A43" s="41" t="s">
        <v>85</v>
      </c>
      <c r="B43" s="56" t="s">
        <v>83</v>
      </c>
      <c r="C43" s="31" t="s">
        <v>84</v>
      </c>
      <c r="D43" s="52" t="s">
        <v>17</v>
      </c>
      <c r="E43" s="51">
        <f>'MEMÓRIA DE CÁLCULO'!H122</f>
        <v>15.25</v>
      </c>
      <c r="F43" s="33">
        <f t="shared" si="16"/>
        <v>23.79</v>
      </c>
      <c r="G43" s="33">
        <f t="shared" si="17"/>
        <v>362.8</v>
      </c>
      <c r="H43" s="35">
        <v>20.059999999999999</v>
      </c>
      <c r="I43" s="35">
        <f t="shared" si="3"/>
        <v>23.79</v>
      </c>
      <c r="J43" s="3"/>
      <c r="K43" s="3"/>
      <c r="L43" s="3"/>
      <c r="M43" s="3"/>
      <c r="N43" s="3"/>
    </row>
    <row r="44" spans="1:14" s="40" customFormat="1" ht="25.5">
      <c r="A44" s="41" t="s">
        <v>86</v>
      </c>
      <c r="B44" s="56" t="s">
        <v>496</v>
      </c>
      <c r="C44" s="53" t="s">
        <v>495</v>
      </c>
      <c r="D44" s="52" t="s">
        <v>45</v>
      </c>
      <c r="E44" s="51">
        <f>'MEMÓRIA DE CÁLCULO'!H126</f>
        <v>3</v>
      </c>
      <c r="F44" s="33">
        <f t="shared" si="16"/>
        <v>130.53</v>
      </c>
      <c r="G44" s="33">
        <f t="shared" si="17"/>
        <v>391.59</v>
      </c>
      <c r="H44" s="35">
        <v>110.08</v>
      </c>
      <c r="I44" s="35">
        <f t="shared" si="3"/>
        <v>130.53</v>
      </c>
      <c r="J44" s="3"/>
      <c r="K44" s="3"/>
      <c r="L44" s="3"/>
      <c r="M44" s="3"/>
      <c r="N44" s="3"/>
    </row>
    <row r="45" spans="1:14" s="40" customFormat="1" ht="25.5">
      <c r="A45" s="41" t="s">
        <v>267</v>
      </c>
      <c r="B45" s="30" t="s">
        <v>87</v>
      </c>
      <c r="C45" s="31" t="s">
        <v>88</v>
      </c>
      <c r="D45" s="30" t="s">
        <v>45</v>
      </c>
      <c r="E45" s="51">
        <f>'MEMÓRIA DE CÁLCULO'!H130</f>
        <v>3</v>
      </c>
      <c r="F45" s="33">
        <f t="shared" si="14"/>
        <v>27.74</v>
      </c>
      <c r="G45" s="33">
        <f t="shared" si="15"/>
        <v>83.22</v>
      </c>
      <c r="H45" s="35">
        <v>23.39</v>
      </c>
      <c r="I45" s="35">
        <f t="shared" si="3"/>
        <v>27.74</v>
      </c>
      <c r="J45" s="3"/>
      <c r="K45" s="3"/>
      <c r="L45" s="3"/>
      <c r="M45" s="3"/>
      <c r="N45" s="3"/>
    </row>
    <row r="46" spans="1:14" s="40" customFormat="1" ht="38.25">
      <c r="A46" s="41" t="s">
        <v>268</v>
      </c>
      <c r="B46" s="30" t="s">
        <v>90</v>
      </c>
      <c r="C46" s="31" t="s">
        <v>91</v>
      </c>
      <c r="D46" s="30" t="s">
        <v>45</v>
      </c>
      <c r="E46" s="51">
        <f>'MEMÓRIA DE CÁLCULO'!H134</f>
        <v>4</v>
      </c>
      <c r="F46" s="33">
        <f t="shared" ref="F46" si="18">I46</f>
        <v>914.54</v>
      </c>
      <c r="G46" s="33">
        <f t="shared" ref="G46" si="19">ROUND(F46*E46,2)</f>
        <v>3658.16</v>
      </c>
      <c r="H46" s="35">
        <v>771.24</v>
      </c>
      <c r="I46" s="35">
        <f t="shared" si="3"/>
        <v>914.54</v>
      </c>
      <c r="J46" s="3"/>
      <c r="K46" s="3"/>
      <c r="L46" s="3"/>
      <c r="M46" s="3"/>
      <c r="N46" s="3"/>
    </row>
    <row r="47" spans="1:14" s="40" customFormat="1">
      <c r="A47" s="36"/>
      <c r="B47" s="36"/>
      <c r="C47" s="37" t="s">
        <v>89</v>
      </c>
      <c r="D47" s="36"/>
      <c r="E47" s="37"/>
      <c r="F47" s="36"/>
      <c r="G47" s="38">
        <f>SUM(G39:G46)</f>
        <v>16881.439999999995</v>
      </c>
      <c r="H47" s="35"/>
      <c r="I47" s="35">
        <f t="shared" si="3"/>
        <v>0</v>
      </c>
      <c r="J47" s="3"/>
      <c r="K47" s="3"/>
      <c r="L47" s="3"/>
      <c r="M47" s="3"/>
      <c r="N47" s="3"/>
    </row>
    <row r="48" spans="1:14" s="40" customFormat="1">
      <c r="A48" s="41"/>
      <c r="B48" s="42"/>
      <c r="C48" s="31"/>
      <c r="D48" s="45"/>
      <c r="E48" s="51"/>
      <c r="F48" s="44"/>
      <c r="G48" s="47"/>
      <c r="H48" s="35"/>
      <c r="I48" s="35">
        <f t="shared" si="3"/>
        <v>0</v>
      </c>
      <c r="J48" s="3"/>
      <c r="K48" s="3"/>
      <c r="L48" s="3"/>
      <c r="M48" s="3"/>
      <c r="N48" s="3"/>
    </row>
    <row r="49" spans="1:14" s="40" customFormat="1">
      <c r="A49" s="21" t="s">
        <v>498</v>
      </c>
      <c r="B49" s="22"/>
      <c r="C49" s="23" t="s">
        <v>502</v>
      </c>
      <c r="D49" s="24"/>
      <c r="E49" s="57"/>
      <c r="F49" s="58"/>
      <c r="G49" s="59"/>
      <c r="H49" s="35"/>
      <c r="I49" s="35">
        <f t="shared" ref="I49:I56" si="20">ROUND((H49*$I$7),2)</f>
        <v>0</v>
      </c>
      <c r="J49" s="3"/>
      <c r="K49" s="3"/>
      <c r="L49" s="3"/>
      <c r="M49" s="3"/>
      <c r="N49" s="3"/>
    </row>
    <row r="50" spans="1:14" s="40" customFormat="1" ht="38.25">
      <c r="A50" s="41" t="s">
        <v>499</v>
      </c>
      <c r="B50" s="30" t="s">
        <v>503</v>
      </c>
      <c r="C50" s="31" t="s">
        <v>504</v>
      </c>
      <c r="D50" s="30" t="s">
        <v>20</v>
      </c>
      <c r="E50" s="51">
        <f>'MEMÓRIA DE CÁLCULO'!H141</f>
        <v>26.349999999999998</v>
      </c>
      <c r="F50" s="33">
        <f t="shared" ref="F50" si="21">I50</f>
        <v>191.16</v>
      </c>
      <c r="G50" s="33">
        <f t="shared" ref="G50" si="22">ROUND(F50*E50,2)</f>
        <v>5037.07</v>
      </c>
      <c r="H50" s="35">
        <v>161.21</v>
      </c>
      <c r="I50" s="35">
        <f t="shared" si="20"/>
        <v>191.16</v>
      </c>
      <c r="J50" s="3"/>
      <c r="K50" s="3"/>
      <c r="L50" s="3"/>
      <c r="M50" s="3"/>
      <c r="N50" s="3"/>
    </row>
    <row r="51" spans="1:14" s="40" customFormat="1" ht="25.5">
      <c r="A51" s="41" t="s">
        <v>500</v>
      </c>
      <c r="B51" s="42" t="s">
        <v>519</v>
      </c>
      <c r="C51" s="54" t="s">
        <v>520</v>
      </c>
      <c r="D51" s="30" t="s">
        <v>20</v>
      </c>
      <c r="E51" s="51">
        <f>'MEMÓRIA DE CÁLCULO'!H145</f>
        <v>30</v>
      </c>
      <c r="F51" s="33">
        <f t="shared" ref="F51:F55" si="23">I51</f>
        <v>63.86</v>
      </c>
      <c r="G51" s="33">
        <f t="shared" ref="G51:G55" si="24">ROUND(F51*E51,2)</f>
        <v>1915.8</v>
      </c>
      <c r="H51" s="35">
        <v>53.85</v>
      </c>
      <c r="I51" s="35">
        <f t="shared" si="20"/>
        <v>63.86</v>
      </c>
      <c r="J51" s="3"/>
      <c r="K51" s="3"/>
      <c r="L51" s="3"/>
      <c r="M51" s="3"/>
      <c r="N51" s="3"/>
    </row>
    <row r="52" spans="1:14" s="40" customFormat="1" ht="25.5">
      <c r="A52" s="41" t="s">
        <v>501</v>
      </c>
      <c r="B52" s="30" t="s">
        <v>505</v>
      </c>
      <c r="C52" s="31" t="s">
        <v>506</v>
      </c>
      <c r="D52" s="30" t="s">
        <v>17</v>
      </c>
      <c r="E52" s="51">
        <f>'MEMÓRIA DE CÁLCULO'!H152</f>
        <v>27.810000000000002</v>
      </c>
      <c r="F52" s="33">
        <f t="shared" si="23"/>
        <v>2.09</v>
      </c>
      <c r="G52" s="33">
        <f t="shared" si="24"/>
        <v>58.12</v>
      </c>
      <c r="H52" s="35">
        <v>1.76</v>
      </c>
      <c r="I52" s="35">
        <f t="shared" si="20"/>
        <v>2.09</v>
      </c>
      <c r="J52" s="3"/>
      <c r="K52" s="3"/>
      <c r="L52" s="3"/>
      <c r="M52" s="3"/>
      <c r="N52" s="3"/>
    </row>
    <row r="53" spans="1:14" s="40" customFormat="1" ht="25.5">
      <c r="A53" s="41" t="s">
        <v>511</v>
      </c>
      <c r="B53" s="52" t="s">
        <v>507</v>
      </c>
      <c r="C53" s="31" t="s">
        <v>508</v>
      </c>
      <c r="D53" s="52" t="s">
        <v>17</v>
      </c>
      <c r="E53" s="51">
        <f>'MEMÓRIA DE CÁLCULO'!H159</f>
        <v>27.810000000000002</v>
      </c>
      <c r="F53" s="33">
        <f t="shared" si="23"/>
        <v>23.48</v>
      </c>
      <c r="G53" s="33">
        <f t="shared" si="24"/>
        <v>652.98</v>
      </c>
      <c r="H53" s="35">
        <v>19.8</v>
      </c>
      <c r="I53" s="35">
        <f t="shared" si="20"/>
        <v>23.48</v>
      </c>
      <c r="J53" s="3"/>
      <c r="K53" s="3"/>
      <c r="L53" s="3"/>
      <c r="M53" s="3"/>
      <c r="N53" s="3"/>
    </row>
    <row r="54" spans="1:14" s="40" customFormat="1" ht="25.5">
      <c r="A54" s="41" t="s">
        <v>512</v>
      </c>
      <c r="B54" s="52" t="s">
        <v>509</v>
      </c>
      <c r="C54" s="31" t="s">
        <v>510</v>
      </c>
      <c r="D54" s="52" t="s">
        <v>45</v>
      </c>
      <c r="E54" s="51">
        <f>'MEMÓRIA DE CÁLCULO'!H163</f>
        <v>1</v>
      </c>
      <c r="F54" s="33">
        <f t="shared" si="23"/>
        <v>2087.0100000000002</v>
      </c>
      <c r="G54" s="33">
        <f t="shared" si="24"/>
        <v>2087.0100000000002</v>
      </c>
      <c r="H54" s="35">
        <v>1760</v>
      </c>
      <c r="I54" s="35">
        <f t="shared" si="20"/>
        <v>2087.0100000000002</v>
      </c>
      <c r="J54" s="3"/>
      <c r="K54" s="3"/>
      <c r="L54" s="3"/>
      <c r="M54" s="3"/>
      <c r="N54" s="3"/>
    </row>
    <row r="55" spans="1:14" s="40" customFormat="1" ht="25.5">
      <c r="A55" s="41" t="s">
        <v>513</v>
      </c>
      <c r="B55" s="52" t="s">
        <v>516</v>
      </c>
      <c r="C55" s="31" t="s">
        <v>515</v>
      </c>
      <c r="D55" s="52" t="s">
        <v>45</v>
      </c>
      <c r="E55" s="51">
        <f>'MEMÓRIA DE CÁLCULO'!H167</f>
        <v>1</v>
      </c>
      <c r="F55" s="33">
        <f t="shared" si="23"/>
        <v>14468.54</v>
      </c>
      <c r="G55" s="33">
        <f t="shared" si="24"/>
        <v>14468.54</v>
      </c>
      <c r="H55" s="35">
        <v>12201.5</v>
      </c>
      <c r="I55" s="35">
        <f t="shared" si="20"/>
        <v>14468.54</v>
      </c>
      <c r="J55" s="3"/>
      <c r="K55" s="3"/>
      <c r="L55" s="3"/>
      <c r="M55" s="3"/>
      <c r="N55" s="3"/>
    </row>
    <row r="56" spans="1:14" s="40" customFormat="1" ht="25.5">
      <c r="A56" s="41" t="s">
        <v>514</v>
      </c>
      <c r="B56" s="42" t="s">
        <v>523</v>
      </c>
      <c r="C56" s="54" t="s">
        <v>522</v>
      </c>
      <c r="D56" s="52" t="s">
        <v>18</v>
      </c>
      <c r="E56" s="51">
        <f>'MEMÓRIA DE CÁLCULO'!H171</f>
        <v>9</v>
      </c>
      <c r="F56" s="33">
        <f t="shared" ref="F56" si="25">I56</f>
        <v>152.97</v>
      </c>
      <c r="G56" s="33">
        <f t="shared" ref="G56" si="26">ROUND(F56*E56,2)</f>
        <v>1376.73</v>
      </c>
      <c r="H56" s="35">
        <v>129</v>
      </c>
      <c r="I56" s="35">
        <f t="shared" si="20"/>
        <v>152.97</v>
      </c>
      <c r="J56" s="3"/>
      <c r="K56" s="3"/>
      <c r="L56" s="3"/>
      <c r="M56" s="3"/>
      <c r="N56" s="3"/>
    </row>
    <row r="57" spans="1:14" s="40" customFormat="1">
      <c r="A57" s="36"/>
      <c r="B57" s="36"/>
      <c r="C57" s="37" t="s">
        <v>497</v>
      </c>
      <c r="D57" s="36"/>
      <c r="E57" s="37"/>
      <c r="F57" s="36"/>
      <c r="G57" s="38">
        <f>SUM(G50:G56)</f>
        <v>25596.25</v>
      </c>
      <c r="H57" s="35"/>
      <c r="I57" s="35"/>
      <c r="J57" s="3"/>
      <c r="K57" s="3"/>
      <c r="L57" s="3"/>
      <c r="M57" s="3"/>
      <c r="N57" s="3"/>
    </row>
    <row r="58" spans="1:14" s="40" customFormat="1">
      <c r="A58" s="36"/>
      <c r="B58" s="36"/>
      <c r="C58" s="37"/>
      <c r="D58" s="36"/>
      <c r="E58" s="37"/>
      <c r="F58" s="36"/>
      <c r="G58" s="38"/>
      <c r="H58" s="35"/>
      <c r="I58" s="35"/>
      <c r="J58" s="3"/>
      <c r="K58" s="3"/>
      <c r="L58" s="3"/>
      <c r="M58" s="3"/>
      <c r="N58" s="3"/>
    </row>
    <row r="59" spans="1:14" s="40" customFormat="1">
      <c r="A59" s="36"/>
      <c r="B59" s="36"/>
      <c r="C59" s="37" t="s">
        <v>92</v>
      </c>
      <c r="D59" s="36"/>
      <c r="E59" s="37"/>
      <c r="F59" s="36"/>
      <c r="G59" s="38">
        <f>G20+G36+G47+G57</f>
        <v>115404.04999999999</v>
      </c>
      <c r="H59" s="35"/>
      <c r="I59" s="35">
        <f t="shared" si="3"/>
        <v>0</v>
      </c>
      <c r="J59" s="3"/>
      <c r="K59" s="3"/>
      <c r="L59" s="3"/>
      <c r="M59" s="3"/>
      <c r="N59" s="3"/>
    </row>
    <row r="60" spans="1:14" s="40" customFormat="1">
      <c r="A60" s="41"/>
      <c r="B60" s="42"/>
      <c r="C60" s="31"/>
      <c r="D60" s="45"/>
      <c r="E60" s="51"/>
      <c r="F60" s="44"/>
      <c r="G60" s="47"/>
      <c r="H60" s="35"/>
      <c r="I60" s="35">
        <f t="shared" si="3"/>
        <v>0</v>
      </c>
      <c r="J60" s="3"/>
      <c r="K60" s="3"/>
      <c r="L60" s="3"/>
      <c r="M60" s="3"/>
      <c r="N60" s="3"/>
    </row>
    <row r="61" spans="1:14" s="40" customFormat="1">
      <c r="A61" s="21" t="s">
        <v>93</v>
      </c>
      <c r="B61" s="22"/>
      <c r="C61" s="23" t="s">
        <v>525</v>
      </c>
      <c r="D61" s="24"/>
      <c r="E61" s="60"/>
      <c r="F61" s="49"/>
      <c r="G61" s="50"/>
      <c r="H61" s="35"/>
      <c r="I61" s="35">
        <f t="shared" si="3"/>
        <v>0</v>
      </c>
      <c r="J61" s="3"/>
      <c r="K61" s="3"/>
      <c r="L61" s="3"/>
      <c r="M61" s="3"/>
      <c r="N61" s="3"/>
    </row>
    <row r="62" spans="1:14" s="40" customFormat="1" ht="38.25">
      <c r="A62" s="29" t="s">
        <v>94</v>
      </c>
      <c r="B62" s="30" t="s">
        <v>309</v>
      </c>
      <c r="C62" s="31" t="s">
        <v>272</v>
      </c>
      <c r="D62" s="30" t="s">
        <v>17</v>
      </c>
      <c r="E62" s="51">
        <f>'MEMÓRIA DE CÁLCULO'!H177</f>
        <v>27.450000000000003</v>
      </c>
      <c r="F62" s="33">
        <f t="shared" ref="F62" si="27">I62</f>
        <v>95.58</v>
      </c>
      <c r="G62" s="33">
        <f t="shared" ref="G62" si="28">ROUND(F62*E62,2)</f>
        <v>2623.67</v>
      </c>
      <c r="H62" s="35">
        <v>80.599999999999994</v>
      </c>
      <c r="I62" s="35">
        <f t="shared" si="3"/>
        <v>95.58</v>
      </c>
      <c r="J62" s="3"/>
      <c r="K62" s="3"/>
      <c r="L62" s="3"/>
      <c r="M62" s="3"/>
      <c r="N62" s="3"/>
    </row>
    <row r="63" spans="1:14" s="40" customFormat="1" ht="38.25">
      <c r="A63" s="29" t="s">
        <v>526</v>
      </c>
      <c r="B63" s="30" t="s">
        <v>372</v>
      </c>
      <c r="C63" s="31" t="s">
        <v>371</v>
      </c>
      <c r="D63" s="30" t="s">
        <v>17</v>
      </c>
      <c r="E63" s="51">
        <f>'MEMÓRIA DE CÁLCULO'!H183</f>
        <v>55.170000000000009</v>
      </c>
      <c r="F63" s="33">
        <f>I63</f>
        <v>5.05</v>
      </c>
      <c r="G63" s="33">
        <f>ROUND(F63*E63,2)</f>
        <v>278.61</v>
      </c>
      <c r="H63" s="35">
        <v>4.26</v>
      </c>
      <c r="I63" s="35">
        <f t="shared" si="3"/>
        <v>5.05</v>
      </c>
      <c r="J63" s="3"/>
      <c r="K63" s="3"/>
      <c r="L63" s="3"/>
      <c r="M63" s="3"/>
      <c r="N63" s="3"/>
    </row>
    <row r="64" spans="1:14" s="40" customFormat="1" ht="38.25">
      <c r="A64" s="29" t="s">
        <v>527</v>
      </c>
      <c r="B64" s="30" t="s">
        <v>373</v>
      </c>
      <c r="C64" s="31" t="s">
        <v>530</v>
      </c>
      <c r="D64" s="30" t="s">
        <v>17</v>
      </c>
      <c r="E64" s="51">
        <f>'MEMÓRIA DE CÁLCULO'!H189</f>
        <v>55.170000000000009</v>
      </c>
      <c r="F64" s="33">
        <f>I64</f>
        <v>43.72</v>
      </c>
      <c r="G64" s="33">
        <f>ROUND(F64*E64,2)</f>
        <v>2412.0300000000002</v>
      </c>
      <c r="H64" s="35">
        <v>36.869999999999997</v>
      </c>
      <c r="I64" s="35">
        <f t="shared" si="3"/>
        <v>43.72</v>
      </c>
      <c r="J64" s="3"/>
      <c r="K64" s="3"/>
      <c r="L64" s="3"/>
      <c r="M64" s="3"/>
      <c r="N64" s="3"/>
    </row>
    <row r="65" spans="1:14" s="40" customFormat="1" ht="38.25">
      <c r="A65" s="29" t="s">
        <v>528</v>
      </c>
      <c r="B65" s="30" t="s">
        <v>35</v>
      </c>
      <c r="C65" s="31" t="s">
        <v>36</v>
      </c>
      <c r="D65" s="30" t="s">
        <v>18</v>
      </c>
      <c r="E65" s="51">
        <f>'MEMÓRIA DE CÁLCULO'!H194</f>
        <v>0.61</v>
      </c>
      <c r="F65" s="33">
        <f>I65</f>
        <v>909.91</v>
      </c>
      <c r="G65" s="33">
        <f>ROUND(F65*E65,2)</f>
        <v>555.04999999999995</v>
      </c>
      <c r="H65" s="35">
        <v>767.34</v>
      </c>
      <c r="I65" s="35">
        <f t="shared" si="3"/>
        <v>909.91</v>
      </c>
      <c r="J65" s="3"/>
      <c r="K65" s="3"/>
      <c r="L65" s="3"/>
      <c r="M65" s="3"/>
      <c r="N65" s="3"/>
    </row>
    <row r="66" spans="1:14" s="40" customFormat="1" ht="25.5">
      <c r="A66" s="29" t="s">
        <v>529</v>
      </c>
      <c r="B66" s="30" t="s">
        <v>429</v>
      </c>
      <c r="C66" s="31" t="s">
        <v>423</v>
      </c>
      <c r="D66" s="30" t="s">
        <v>17</v>
      </c>
      <c r="E66" s="51">
        <f>'MEMÓRIA DE CÁLCULO'!H200</f>
        <v>61.3</v>
      </c>
      <c r="F66" s="33">
        <f>I66</f>
        <v>15.71</v>
      </c>
      <c r="G66" s="33">
        <f>ROUND(F66*E66,2)</f>
        <v>963.02</v>
      </c>
      <c r="H66" s="35">
        <v>13.25</v>
      </c>
      <c r="I66" s="35">
        <f t="shared" si="3"/>
        <v>15.71</v>
      </c>
      <c r="J66" s="3"/>
      <c r="K66" s="3"/>
      <c r="L66" s="3"/>
      <c r="M66" s="3"/>
      <c r="N66" s="3"/>
    </row>
    <row r="67" spans="1:14" s="40" customFormat="1">
      <c r="A67" s="61"/>
      <c r="B67" s="61"/>
      <c r="C67" s="62" t="s">
        <v>105</v>
      </c>
      <c r="D67" s="61"/>
      <c r="E67" s="51"/>
      <c r="F67" s="44"/>
      <c r="G67" s="38">
        <f>SUM(G62:G66)</f>
        <v>6832.380000000001</v>
      </c>
      <c r="H67" s="35"/>
      <c r="I67" s="35">
        <f t="shared" si="3"/>
        <v>0</v>
      </c>
      <c r="J67" s="3"/>
      <c r="K67" s="3"/>
      <c r="L67" s="3"/>
      <c r="M67" s="3"/>
      <c r="N67" s="3"/>
    </row>
    <row r="68" spans="1:14" s="40" customFormat="1">
      <c r="A68" s="41"/>
      <c r="B68" s="42"/>
      <c r="C68" s="42"/>
      <c r="D68" s="31"/>
      <c r="E68" s="43"/>
      <c r="F68" s="44"/>
      <c r="G68" s="44"/>
      <c r="H68" s="35"/>
      <c r="I68" s="35">
        <f t="shared" ref="I68:I134" si="29">ROUND((H68*$I$7),2)</f>
        <v>0</v>
      </c>
      <c r="J68" s="3"/>
      <c r="K68" s="3"/>
      <c r="L68" s="3"/>
      <c r="M68" s="3"/>
      <c r="N68" s="3"/>
    </row>
    <row r="69" spans="1:14" s="40" customFormat="1">
      <c r="A69" s="21" t="s">
        <v>290</v>
      </c>
      <c r="B69" s="22"/>
      <c r="C69" s="23" t="s">
        <v>534</v>
      </c>
      <c r="D69" s="24"/>
      <c r="E69" s="25"/>
      <c r="F69" s="58"/>
      <c r="G69" s="58"/>
      <c r="H69" s="35"/>
      <c r="I69" s="35">
        <f t="shared" si="29"/>
        <v>0</v>
      </c>
      <c r="J69" s="3"/>
      <c r="K69" s="3"/>
      <c r="L69" s="3"/>
      <c r="M69" s="3"/>
      <c r="N69" s="3"/>
    </row>
    <row r="70" spans="1:14" s="40" customFormat="1">
      <c r="A70" s="21" t="s">
        <v>291</v>
      </c>
      <c r="B70" s="22"/>
      <c r="C70" s="23" t="s">
        <v>95</v>
      </c>
      <c r="D70" s="24"/>
      <c r="E70" s="25"/>
      <c r="F70" s="58"/>
      <c r="G70" s="58"/>
      <c r="H70" s="35"/>
      <c r="I70" s="35">
        <f t="shared" si="29"/>
        <v>0</v>
      </c>
      <c r="J70" s="3"/>
      <c r="K70" s="3"/>
      <c r="L70" s="3"/>
      <c r="M70" s="3"/>
      <c r="N70" s="3"/>
    </row>
    <row r="71" spans="1:14" s="40" customFormat="1" ht="25.5">
      <c r="A71" s="41" t="s">
        <v>292</v>
      </c>
      <c r="B71" s="52" t="s">
        <v>56</v>
      </c>
      <c r="C71" s="55" t="s">
        <v>57</v>
      </c>
      <c r="D71" s="45" t="s">
        <v>18</v>
      </c>
      <c r="E71" s="245">
        <f>'MEMÓRIA DE CÁLCULO'!H207</f>
        <v>3.4400000000000004</v>
      </c>
      <c r="F71" s="222">
        <f>I71</f>
        <v>95.12</v>
      </c>
      <c r="G71" s="222">
        <f>ROUND(F71*E71,2)</f>
        <v>327.20999999999998</v>
      </c>
      <c r="H71" s="35">
        <v>80.22</v>
      </c>
      <c r="I71" s="35">
        <f t="shared" si="29"/>
        <v>95.12</v>
      </c>
      <c r="J71" s="3"/>
      <c r="K71" s="3"/>
      <c r="L71" s="3"/>
      <c r="M71" s="3"/>
      <c r="N71" s="3"/>
    </row>
    <row r="72" spans="1:14" s="40" customFormat="1" ht="25.5">
      <c r="A72" s="41" t="s">
        <v>293</v>
      </c>
      <c r="B72" s="30" t="s">
        <v>308</v>
      </c>
      <c r="C72" s="31" t="s">
        <v>537</v>
      </c>
      <c r="D72" s="30" t="s">
        <v>17</v>
      </c>
      <c r="E72" s="245">
        <f>'MEMÓRIA DE CÁLCULO'!H212</f>
        <v>5.3599999999999994</v>
      </c>
      <c r="F72" s="222">
        <f t="shared" ref="F72" si="30">I72</f>
        <v>43</v>
      </c>
      <c r="G72" s="222">
        <f t="shared" ref="G72" si="31">ROUND(F72*E72,2)</f>
        <v>230.48</v>
      </c>
      <c r="H72" s="35">
        <v>36.26</v>
      </c>
      <c r="I72" s="35">
        <f t="shared" si="29"/>
        <v>43</v>
      </c>
      <c r="J72" s="3"/>
      <c r="K72" s="3"/>
      <c r="L72" s="3"/>
      <c r="M72" s="3"/>
      <c r="N72" s="3"/>
    </row>
    <row r="73" spans="1:14" s="40" customFormat="1" ht="38.25">
      <c r="A73" s="41" t="s">
        <v>294</v>
      </c>
      <c r="B73" s="30" t="s">
        <v>536</v>
      </c>
      <c r="C73" s="31" t="s">
        <v>535</v>
      </c>
      <c r="D73" s="30" t="s">
        <v>18</v>
      </c>
      <c r="E73" s="245">
        <f>'MEMÓRIA DE CÁLCULO'!H218</f>
        <v>1.0900000000000001</v>
      </c>
      <c r="F73" s="222">
        <f t="shared" ref="F73" si="32">I73</f>
        <v>2777.62</v>
      </c>
      <c r="G73" s="222">
        <f t="shared" ref="G73" si="33">ROUND(F73*E73,2)</f>
        <v>3027.61</v>
      </c>
      <c r="H73" s="35">
        <v>2342.4</v>
      </c>
      <c r="I73" s="35">
        <f t="shared" si="29"/>
        <v>2777.62</v>
      </c>
      <c r="J73" s="3"/>
      <c r="K73" s="3"/>
      <c r="L73" s="3"/>
      <c r="M73" s="3"/>
      <c r="N73" s="3"/>
    </row>
    <row r="74" spans="1:14" s="40" customFormat="1" ht="38.25">
      <c r="A74" s="41" t="s">
        <v>295</v>
      </c>
      <c r="B74" s="30" t="s">
        <v>309</v>
      </c>
      <c r="C74" s="31" t="s">
        <v>272</v>
      </c>
      <c r="D74" s="30" t="s">
        <v>17</v>
      </c>
      <c r="E74" s="245">
        <f>'MEMÓRIA DE CÁLCULO'!H222</f>
        <v>4.2</v>
      </c>
      <c r="F74" s="222">
        <f t="shared" ref="F74:F138" si="34">I74</f>
        <v>95.58</v>
      </c>
      <c r="G74" s="222">
        <f t="shared" ref="G74:G138" si="35">ROUND(F74*E74,2)</f>
        <v>401.44</v>
      </c>
      <c r="H74" s="35">
        <v>80.599999999999994</v>
      </c>
      <c r="I74" s="35">
        <f t="shared" si="29"/>
        <v>95.58</v>
      </c>
      <c r="J74" s="3"/>
      <c r="K74" s="3"/>
      <c r="L74" s="3"/>
      <c r="M74" s="3"/>
      <c r="N74" s="3"/>
    </row>
    <row r="75" spans="1:14" s="40" customFormat="1">
      <c r="A75" s="41" t="s">
        <v>296</v>
      </c>
      <c r="B75" s="30" t="s">
        <v>313</v>
      </c>
      <c r="C75" s="31" t="s">
        <v>311</v>
      </c>
      <c r="D75" s="30" t="s">
        <v>18</v>
      </c>
      <c r="E75" s="245">
        <f>'MEMÓRIA DE CÁLCULO'!H228</f>
        <v>4.3999999999999995</v>
      </c>
      <c r="F75" s="222">
        <f t="shared" si="34"/>
        <v>91.86</v>
      </c>
      <c r="G75" s="222">
        <f t="shared" si="35"/>
        <v>404.18</v>
      </c>
      <c r="H75" s="35">
        <v>77.47</v>
      </c>
      <c r="I75" s="35">
        <f t="shared" si="29"/>
        <v>91.86</v>
      </c>
      <c r="J75" s="3"/>
      <c r="K75" s="3"/>
      <c r="L75" s="3"/>
      <c r="M75" s="3"/>
      <c r="N75" s="3"/>
    </row>
    <row r="76" spans="1:14" s="40" customFormat="1">
      <c r="A76" s="41"/>
      <c r="B76" s="42"/>
      <c r="C76" s="37" t="s">
        <v>297</v>
      </c>
      <c r="D76" s="36"/>
      <c r="E76" s="245"/>
      <c r="F76" s="222"/>
      <c r="G76" s="227">
        <f>SUM(G71:G75)</f>
        <v>4390.92</v>
      </c>
      <c r="H76" s="35"/>
      <c r="I76" s="35">
        <f t="shared" si="29"/>
        <v>0</v>
      </c>
      <c r="J76" s="3"/>
      <c r="K76" s="3"/>
      <c r="L76" s="3"/>
      <c r="M76" s="3"/>
      <c r="N76" s="3"/>
    </row>
    <row r="77" spans="1:14" s="40" customFormat="1">
      <c r="A77" s="41"/>
      <c r="B77" s="42"/>
      <c r="C77" s="31"/>
      <c r="D77" s="45"/>
      <c r="E77" s="245"/>
      <c r="F77" s="222"/>
      <c r="G77" s="222"/>
      <c r="H77" s="35"/>
      <c r="I77" s="35">
        <f t="shared" si="29"/>
        <v>0</v>
      </c>
      <c r="J77" s="3"/>
      <c r="K77" s="3"/>
      <c r="L77" s="3"/>
      <c r="M77" s="3"/>
      <c r="N77" s="3"/>
    </row>
    <row r="78" spans="1:14" s="40" customFormat="1">
      <c r="A78" s="21" t="s">
        <v>298</v>
      </c>
      <c r="B78" s="22"/>
      <c r="C78" s="23" t="s">
        <v>96</v>
      </c>
      <c r="D78" s="24"/>
      <c r="E78" s="246"/>
      <c r="F78" s="225"/>
      <c r="G78" s="225"/>
      <c r="H78" s="35"/>
      <c r="I78" s="35">
        <f t="shared" si="29"/>
        <v>0</v>
      </c>
      <c r="J78" s="3"/>
      <c r="K78" s="3"/>
      <c r="L78" s="3"/>
      <c r="M78" s="3"/>
      <c r="N78" s="3"/>
    </row>
    <row r="79" spans="1:14" s="40" customFormat="1" ht="38.25">
      <c r="A79" s="41" t="s">
        <v>299</v>
      </c>
      <c r="B79" s="30" t="s">
        <v>536</v>
      </c>
      <c r="C79" s="31" t="s">
        <v>535</v>
      </c>
      <c r="D79" s="30" t="s">
        <v>18</v>
      </c>
      <c r="E79" s="245">
        <f>'MEMÓRIA DE CÁLCULO'!H234</f>
        <v>1.1599999999999999</v>
      </c>
      <c r="F79" s="222">
        <f t="shared" ref="F79" si="36">I79</f>
        <v>2777.62</v>
      </c>
      <c r="G79" s="222">
        <f t="shared" ref="G79" si="37">ROUND(F79*E79,2)</f>
        <v>3222.04</v>
      </c>
      <c r="H79" s="35">
        <v>2342.4</v>
      </c>
      <c r="I79" s="35">
        <f t="shared" ref="I79:I80" si="38">ROUND((H79*$I$7),2)</f>
        <v>2777.62</v>
      </c>
      <c r="J79" s="3"/>
      <c r="K79" s="3"/>
      <c r="L79" s="3"/>
      <c r="M79" s="3"/>
      <c r="N79" s="3"/>
    </row>
    <row r="80" spans="1:14" s="40" customFormat="1" ht="38.25">
      <c r="A80" s="41" t="s">
        <v>300</v>
      </c>
      <c r="B80" s="30" t="s">
        <v>310</v>
      </c>
      <c r="C80" s="31" t="s">
        <v>273</v>
      </c>
      <c r="D80" s="30" t="s">
        <v>17</v>
      </c>
      <c r="E80" s="245">
        <f>'MEMÓRIA DE CÁLCULO'!H246</f>
        <v>52.09</v>
      </c>
      <c r="F80" s="222">
        <f t="shared" si="34"/>
        <v>96.61</v>
      </c>
      <c r="G80" s="222">
        <f t="shared" si="35"/>
        <v>5032.41</v>
      </c>
      <c r="H80" s="35">
        <v>81.47</v>
      </c>
      <c r="I80" s="35">
        <f t="shared" si="38"/>
        <v>96.61</v>
      </c>
      <c r="J80" s="3"/>
      <c r="K80" s="3"/>
      <c r="L80" s="3"/>
      <c r="M80" s="3"/>
      <c r="N80" s="3"/>
    </row>
    <row r="81" spans="1:14" s="40" customFormat="1" ht="25.5">
      <c r="A81" s="41" t="s">
        <v>301</v>
      </c>
      <c r="B81" s="30" t="s">
        <v>599</v>
      </c>
      <c r="C81" s="31" t="s">
        <v>598</v>
      </c>
      <c r="D81" s="30" t="s">
        <v>20</v>
      </c>
      <c r="E81" s="245">
        <f>'MEMÓRIA DE CÁLCULO'!H251</f>
        <v>2.2999999999999998</v>
      </c>
      <c r="F81" s="222">
        <f t="shared" si="34"/>
        <v>28.66</v>
      </c>
      <c r="G81" s="222">
        <f t="shared" si="35"/>
        <v>65.92</v>
      </c>
      <c r="H81" s="35">
        <v>24.17</v>
      </c>
      <c r="I81" s="35">
        <f t="shared" si="29"/>
        <v>28.66</v>
      </c>
      <c r="J81" s="3"/>
      <c r="K81" s="3"/>
      <c r="L81" s="3"/>
      <c r="M81" s="3"/>
      <c r="N81" s="3"/>
    </row>
    <row r="82" spans="1:14" s="40" customFormat="1" ht="25.5">
      <c r="A82" s="41" t="s">
        <v>302</v>
      </c>
      <c r="B82" s="30" t="s">
        <v>541</v>
      </c>
      <c r="C82" s="31" t="s">
        <v>540</v>
      </c>
      <c r="D82" s="30" t="s">
        <v>20</v>
      </c>
      <c r="E82" s="245">
        <f>'MEMÓRIA DE CÁLCULO'!H256</f>
        <v>5.5</v>
      </c>
      <c r="F82" s="222">
        <f t="shared" si="34"/>
        <v>74.59</v>
      </c>
      <c r="G82" s="222">
        <f t="shared" si="35"/>
        <v>410.25</v>
      </c>
      <c r="H82" s="35">
        <v>62.9</v>
      </c>
      <c r="I82" s="35">
        <f t="shared" si="29"/>
        <v>74.59</v>
      </c>
      <c r="J82" s="3"/>
      <c r="K82" s="248"/>
      <c r="L82" s="3"/>
      <c r="M82" s="3"/>
      <c r="N82" s="3"/>
    </row>
    <row r="83" spans="1:14" s="40" customFormat="1">
      <c r="A83" s="41" t="s">
        <v>303</v>
      </c>
      <c r="B83" s="30" t="s">
        <v>539</v>
      </c>
      <c r="C83" s="31" t="s">
        <v>538</v>
      </c>
      <c r="D83" s="30" t="s">
        <v>20</v>
      </c>
      <c r="E83" s="245">
        <f>'MEMÓRIA DE CÁLCULO'!H261</f>
        <v>5.5</v>
      </c>
      <c r="F83" s="222">
        <f t="shared" si="34"/>
        <v>52.44</v>
      </c>
      <c r="G83" s="222">
        <f t="shared" si="35"/>
        <v>288.42</v>
      </c>
      <c r="H83" s="35">
        <v>44.22</v>
      </c>
      <c r="I83" s="35">
        <f t="shared" si="29"/>
        <v>52.44</v>
      </c>
      <c r="J83" s="3"/>
      <c r="K83" s="3"/>
      <c r="L83" s="3"/>
      <c r="M83" s="3"/>
      <c r="N83" s="3"/>
    </row>
    <row r="84" spans="1:14" s="40" customFormat="1" ht="38.25">
      <c r="A84" s="41" t="s">
        <v>304</v>
      </c>
      <c r="B84" s="30" t="s">
        <v>312</v>
      </c>
      <c r="C84" s="31" t="s">
        <v>274</v>
      </c>
      <c r="D84" s="30" t="s">
        <v>17</v>
      </c>
      <c r="E84" s="245">
        <f>'MEMÓRIA DE CÁLCULO'!H265</f>
        <v>17.5</v>
      </c>
      <c r="F84" s="222">
        <f t="shared" si="34"/>
        <v>222.62</v>
      </c>
      <c r="G84" s="222">
        <f t="shared" si="35"/>
        <v>3895.85</v>
      </c>
      <c r="H84" s="35">
        <v>187.74</v>
      </c>
      <c r="I84" s="35">
        <f t="shared" si="29"/>
        <v>222.62</v>
      </c>
      <c r="J84" s="3"/>
      <c r="K84" s="3"/>
      <c r="L84" s="3"/>
      <c r="M84" s="3"/>
      <c r="N84" s="3"/>
    </row>
    <row r="85" spans="1:14" s="40" customFormat="1">
      <c r="A85" s="41"/>
      <c r="B85" s="42"/>
      <c r="C85" s="37" t="s">
        <v>314</v>
      </c>
      <c r="D85" s="36"/>
      <c r="E85" s="245"/>
      <c r="F85" s="227"/>
      <c r="G85" s="227">
        <f>SUM(G79:G84)</f>
        <v>12914.890000000001</v>
      </c>
      <c r="H85" s="35"/>
      <c r="I85" s="35">
        <f t="shared" si="29"/>
        <v>0</v>
      </c>
      <c r="J85" s="3"/>
      <c r="K85" s="3"/>
      <c r="L85" s="3"/>
      <c r="M85" s="3"/>
      <c r="N85" s="3"/>
    </row>
    <row r="86" spans="1:14" s="40" customFormat="1">
      <c r="A86" s="41"/>
      <c r="B86" s="42"/>
      <c r="C86" s="31"/>
      <c r="D86" s="45"/>
      <c r="E86" s="245"/>
      <c r="F86" s="222"/>
      <c r="G86" s="222"/>
      <c r="H86" s="35"/>
      <c r="I86" s="35">
        <f t="shared" si="29"/>
        <v>0</v>
      </c>
      <c r="J86" s="3"/>
      <c r="K86" s="3"/>
      <c r="L86" s="3"/>
      <c r="M86" s="3"/>
      <c r="N86" s="3"/>
    </row>
    <row r="87" spans="1:14" s="40" customFormat="1">
      <c r="A87" s="21" t="s">
        <v>315</v>
      </c>
      <c r="B87" s="22"/>
      <c r="C87" s="23" t="s">
        <v>97</v>
      </c>
      <c r="D87" s="24"/>
      <c r="E87" s="246"/>
      <c r="F87" s="225"/>
      <c r="G87" s="225"/>
      <c r="H87" s="35"/>
      <c r="I87" s="35">
        <f t="shared" si="29"/>
        <v>0</v>
      </c>
      <c r="J87" s="3"/>
      <c r="K87" s="3"/>
      <c r="L87" s="3"/>
      <c r="M87" s="3"/>
      <c r="N87" s="3"/>
    </row>
    <row r="88" spans="1:14" s="40" customFormat="1" ht="25.5">
      <c r="A88" s="41" t="s">
        <v>316</v>
      </c>
      <c r="B88" s="30" t="s">
        <v>308</v>
      </c>
      <c r="C88" s="31" t="s">
        <v>537</v>
      </c>
      <c r="D88" s="30" t="s">
        <v>17</v>
      </c>
      <c r="E88" s="245">
        <f>'MEMÓRIA DE CÁLCULO'!H272</f>
        <v>14.67</v>
      </c>
      <c r="F88" s="222">
        <f t="shared" ref="F88" si="39">I88</f>
        <v>43</v>
      </c>
      <c r="G88" s="222">
        <f t="shared" ref="G88" si="40">ROUND(F88*E88,2)</f>
        <v>630.80999999999995</v>
      </c>
      <c r="H88" s="35">
        <v>36.26</v>
      </c>
      <c r="I88" s="35">
        <f t="shared" si="29"/>
        <v>43</v>
      </c>
      <c r="J88" s="3"/>
      <c r="K88" s="3"/>
      <c r="L88" s="3"/>
      <c r="M88" s="3"/>
      <c r="N88" s="3"/>
    </row>
    <row r="89" spans="1:14" s="40" customFormat="1" ht="38.25">
      <c r="A89" s="41" t="s">
        <v>317</v>
      </c>
      <c r="B89" s="30" t="s">
        <v>321</v>
      </c>
      <c r="C89" s="31" t="s">
        <v>320</v>
      </c>
      <c r="D89" s="30" t="s">
        <v>17</v>
      </c>
      <c r="E89" s="245">
        <f>'MEMÓRIA DE CÁLCULO'!H278</f>
        <v>14.67</v>
      </c>
      <c r="F89" s="222">
        <f t="shared" ref="F89" si="41">I89</f>
        <v>36.83</v>
      </c>
      <c r="G89" s="222">
        <f t="shared" ref="G89" si="42">ROUND(F89*E89,2)</f>
        <v>540.29999999999995</v>
      </c>
      <c r="H89" s="35">
        <v>31.06</v>
      </c>
      <c r="I89" s="35">
        <f t="shared" si="29"/>
        <v>36.83</v>
      </c>
      <c r="J89" s="3"/>
      <c r="K89" s="3"/>
      <c r="L89" s="3"/>
      <c r="M89" s="3"/>
      <c r="N89" s="3"/>
    </row>
    <row r="90" spans="1:14" s="40" customFormat="1" ht="38.25">
      <c r="A90" s="41" t="s">
        <v>318</v>
      </c>
      <c r="B90" s="30" t="s">
        <v>543</v>
      </c>
      <c r="C90" s="31" t="s">
        <v>542</v>
      </c>
      <c r="D90" s="30" t="s">
        <v>17</v>
      </c>
      <c r="E90" s="245">
        <f>'MEMÓRIA DE CÁLCULO'!H284</f>
        <v>14.67</v>
      </c>
      <c r="F90" s="222">
        <f t="shared" si="34"/>
        <v>80.150000000000006</v>
      </c>
      <c r="G90" s="222">
        <f t="shared" si="35"/>
        <v>1175.8</v>
      </c>
      <c r="H90" s="35">
        <v>67.59</v>
      </c>
      <c r="I90" s="35">
        <f t="shared" si="29"/>
        <v>80.150000000000006</v>
      </c>
      <c r="J90" s="3"/>
      <c r="K90" s="3"/>
      <c r="L90" s="3"/>
      <c r="M90" s="3"/>
      <c r="N90" s="3"/>
    </row>
    <row r="91" spans="1:14" s="40" customFormat="1">
      <c r="A91" s="41" t="s">
        <v>319</v>
      </c>
      <c r="B91" s="30" t="s">
        <v>545</v>
      </c>
      <c r="C91" s="31" t="s">
        <v>544</v>
      </c>
      <c r="D91" s="30" t="s">
        <v>20</v>
      </c>
      <c r="E91" s="245">
        <f>'MEMÓRIA DE CÁLCULO'!H289</f>
        <v>1.5</v>
      </c>
      <c r="F91" s="222">
        <f t="shared" si="34"/>
        <v>127.35</v>
      </c>
      <c r="G91" s="222">
        <f t="shared" si="35"/>
        <v>191.03</v>
      </c>
      <c r="H91" s="35">
        <v>107.4</v>
      </c>
      <c r="I91" s="35">
        <f t="shared" si="29"/>
        <v>127.35</v>
      </c>
      <c r="J91" s="3"/>
      <c r="K91" s="3"/>
      <c r="L91" s="3"/>
      <c r="M91" s="3"/>
      <c r="N91" s="3"/>
    </row>
    <row r="92" spans="1:14" s="40" customFormat="1">
      <c r="A92" s="41"/>
      <c r="B92" s="42"/>
      <c r="C92" s="37" t="s">
        <v>322</v>
      </c>
      <c r="D92" s="36"/>
      <c r="E92" s="245"/>
      <c r="F92" s="222"/>
      <c r="G92" s="227">
        <f>SUM(G88:G91)</f>
        <v>2537.94</v>
      </c>
      <c r="H92" s="35"/>
      <c r="I92" s="35">
        <f t="shared" si="29"/>
        <v>0</v>
      </c>
      <c r="J92" s="3"/>
      <c r="K92" s="3"/>
      <c r="L92" s="3"/>
      <c r="M92" s="3"/>
      <c r="N92" s="3"/>
    </row>
    <row r="93" spans="1:14" s="40" customFormat="1">
      <c r="A93" s="41"/>
      <c r="B93" s="42"/>
      <c r="C93" s="63"/>
      <c r="D93" s="64"/>
      <c r="E93" s="245"/>
      <c r="F93" s="222"/>
      <c r="G93" s="222"/>
      <c r="H93" s="35"/>
      <c r="I93" s="35">
        <f t="shared" si="29"/>
        <v>0</v>
      </c>
      <c r="J93" s="3"/>
      <c r="K93" s="3"/>
      <c r="L93" s="3"/>
      <c r="M93" s="3"/>
      <c r="N93" s="3"/>
    </row>
    <row r="94" spans="1:14" s="40" customFormat="1">
      <c r="A94" s="21" t="s">
        <v>323</v>
      </c>
      <c r="B94" s="22"/>
      <c r="C94" s="23" t="s">
        <v>98</v>
      </c>
      <c r="D94" s="24"/>
      <c r="E94" s="246"/>
      <c r="F94" s="225"/>
      <c r="G94" s="225"/>
      <c r="H94" s="35"/>
      <c r="I94" s="35">
        <f t="shared" si="29"/>
        <v>0</v>
      </c>
      <c r="J94" s="3"/>
      <c r="K94" s="3"/>
      <c r="L94" s="3"/>
      <c r="M94" s="3"/>
      <c r="N94" s="3"/>
    </row>
    <row r="95" spans="1:14" s="40" customFormat="1" ht="38.25">
      <c r="A95" s="41" t="s">
        <v>324</v>
      </c>
      <c r="B95" s="30" t="s">
        <v>372</v>
      </c>
      <c r="C95" s="31" t="s">
        <v>371</v>
      </c>
      <c r="D95" s="30" t="s">
        <v>17</v>
      </c>
      <c r="E95" s="245">
        <f>'MEMÓRIA DE CÁLCULO'!H304</f>
        <v>96.539999999999992</v>
      </c>
      <c r="F95" s="222">
        <f t="shared" si="34"/>
        <v>5.05</v>
      </c>
      <c r="G95" s="222">
        <f t="shared" si="35"/>
        <v>487.53</v>
      </c>
      <c r="H95" s="35">
        <v>4.26</v>
      </c>
      <c r="I95" s="35">
        <f t="shared" si="29"/>
        <v>5.05</v>
      </c>
      <c r="J95" s="3"/>
      <c r="K95" s="3"/>
      <c r="L95" s="3"/>
      <c r="M95" s="3"/>
      <c r="N95" s="3"/>
    </row>
    <row r="96" spans="1:14" s="40" customFormat="1" ht="38.25">
      <c r="A96" s="41" t="s">
        <v>325</v>
      </c>
      <c r="B96" s="30" t="s">
        <v>373</v>
      </c>
      <c r="C96" s="31" t="s">
        <v>530</v>
      </c>
      <c r="D96" s="30" t="s">
        <v>17</v>
      </c>
      <c r="E96" s="245">
        <f>'MEMÓRIA DE CÁLCULO'!H322</f>
        <v>70.03</v>
      </c>
      <c r="F96" s="222">
        <f t="shared" si="34"/>
        <v>43.72</v>
      </c>
      <c r="G96" s="222">
        <f t="shared" si="35"/>
        <v>3061.71</v>
      </c>
      <c r="H96" s="35">
        <v>36.869999999999997</v>
      </c>
      <c r="I96" s="35">
        <f t="shared" si="29"/>
        <v>43.72</v>
      </c>
      <c r="J96" s="3"/>
      <c r="K96" s="3"/>
      <c r="L96" s="3"/>
      <c r="M96" s="3"/>
      <c r="N96" s="3"/>
    </row>
    <row r="97" spans="1:14" s="40" customFormat="1" ht="38.25">
      <c r="A97" s="41" t="s">
        <v>326</v>
      </c>
      <c r="B97" s="30" t="s">
        <v>374</v>
      </c>
      <c r="C97" s="31" t="s">
        <v>546</v>
      </c>
      <c r="D97" s="30" t="s">
        <v>17</v>
      </c>
      <c r="E97" s="245">
        <f>'MEMÓRIA DE CÁLCULO'!H333</f>
        <v>26.51</v>
      </c>
      <c r="F97" s="222">
        <f t="shared" si="34"/>
        <v>42.36</v>
      </c>
      <c r="G97" s="222">
        <f t="shared" si="35"/>
        <v>1122.96</v>
      </c>
      <c r="H97" s="35">
        <v>35.72</v>
      </c>
      <c r="I97" s="35">
        <f t="shared" si="29"/>
        <v>42.36</v>
      </c>
      <c r="J97" s="3"/>
      <c r="K97" s="2">
        <f>E95-E96</f>
        <v>26.509999999999991</v>
      </c>
      <c r="L97" s="3"/>
      <c r="M97" s="3"/>
      <c r="N97" s="3"/>
    </row>
    <row r="98" spans="1:14" s="40" customFormat="1" ht="38.25">
      <c r="A98" s="41" t="s">
        <v>327</v>
      </c>
      <c r="B98" s="30" t="s">
        <v>376</v>
      </c>
      <c r="C98" s="31" t="s">
        <v>375</v>
      </c>
      <c r="D98" s="30" t="s">
        <v>17</v>
      </c>
      <c r="E98" s="245">
        <f>'MEMÓRIA DE CÁLCULO'!H344</f>
        <v>26.51</v>
      </c>
      <c r="F98" s="222">
        <f t="shared" si="34"/>
        <v>96.36</v>
      </c>
      <c r="G98" s="222">
        <f t="shared" si="35"/>
        <v>2554.5</v>
      </c>
      <c r="H98" s="35">
        <v>81.260000000000005</v>
      </c>
      <c r="I98" s="35">
        <f t="shared" si="29"/>
        <v>96.36</v>
      </c>
      <c r="J98" s="3"/>
      <c r="K98" s="3"/>
      <c r="L98" s="3"/>
      <c r="M98" s="3"/>
      <c r="N98" s="3"/>
    </row>
    <row r="99" spans="1:14" s="40" customFormat="1" ht="25.5">
      <c r="A99" s="41" t="s">
        <v>328</v>
      </c>
      <c r="B99" s="30" t="s">
        <v>557</v>
      </c>
      <c r="C99" s="31" t="s">
        <v>556</v>
      </c>
      <c r="D99" s="30" t="s">
        <v>20</v>
      </c>
      <c r="E99" s="245">
        <f>'MEMÓRIA DE CÁLCULO'!H349</f>
        <v>4.5999999999999996</v>
      </c>
      <c r="F99" s="222">
        <f t="shared" ref="F99" si="43">I99</f>
        <v>168.29</v>
      </c>
      <c r="G99" s="222">
        <f t="shared" ref="G99" si="44">ROUND(F99*E99,2)</f>
        <v>774.13</v>
      </c>
      <c r="H99" s="35">
        <v>141.91999999999999</v>
      </c>
      <c r="I99" s="35">
        <f t="shared" si="29"/>
        <v>168.29</v>
      </c>
      <c r="J99" s="3"/>
      <c r="K99" s="3"/>
      <c r="L99" s="3"/>
      <c r="M99" s="3"/>
      <c r="N99" s="3"/>
    </row>
    <row r="100" spans="1:14" s="40" customFormat="1" ht="38.25">
      <c r="A100" s="41" t="s">
        <v>329</v>
      </c>
      <c r="B100" s="30" t="s">
        <v>377</v>
      </c>
      <c r="C100" s="31" t="s">
        <v>276</v>
      </c>
      <c r="D100" s="30" t="s">
        <v>17</v>
      </c>
      <c r="E100" s="245">
        <f>'MEMÓRIA DE CÁLCULO'!H355</f>
        <v>14.67</v>
      </c>
      <c r="F100" s="222">
        <f t="shared" si="34"/>
        <v>7.68</v>
      </c>
      <c r="G100" s="222">
        <f t="shared" si="35"/>
        <v>112.67</v>
      </c>
      <c r="H100" s="35">
        <v>6.48</v>
      </c>
      <c r="I100" s="35">
        <f t="shared" si="29"/>
        <v>7.68</v>
      </c>
      <c r="J100" s="3"/>
      <c r="K100" s="3"/>
      <c r="L100" s="3"/>
      <c r="M100" s="3"/>
      <c r="N100" s="3"/>
    </row>
    <row r="101" spans="1:14" s="40" customFormat="1" ht="25.5">
      <c r="A101" s="41" t="s">
        <v>330</v>
      </c>
      <c r="B101" s="30" t="s">
        <v>378</v>
      </c>
      <c r="C101" s="31" t="s">
        <v>547</v>
      </c>
      <c r="D101" s="30" t="s">
        <v>17</v>
      </c>
      <c r="E101" s="245">
        <f>'MEMÓRIA DE CÁLCULO'!H361</f>
        <v>14.67</v>
      </c>
      <c r="F101" s="222">
        <f t="shared" si="34"/>
        <v>51.11</v>
      </c>
      <c r="G101" s="222">
        <f t="shared" si="35"/>
        <v>749.78</v>
      </c>
      <c r="H101" s="35">
        <v>43.1</v>
      </c>
      <c r="I101" s="35">
        <f t="shared" si="29"/>
        <v>51.11</v>
      </c>
      <c r="J101" s="3"/>
      <c r="K101" s="3"/>
      <c r="L101" s="3"/>
      <c r="M101" s="3"/>
      <c r="N101" s="3"/>
    </row>
    <row r="102" spans="1:14" s="40" customFormat="1">
      <c r="A102" s="41"/>
      <c r="B102" s="42"/>
      <c r="C102" s="37" t="s">
        <v>277</v>
      </c>
      <c r="D102" s="36"/>
      <c r="E102" s="245"/>
      <c r="F102" s="222"/>
      <c r="G102" s="227">
        <f>SUM(G95:G101)</f>
        <v>8863.2800000000007</v>
      </c>
      <c r="H102" s="35"/>
      <c r="I102" s="35">
        <f t="shared" si="29"/>
        <v>0</v>
      </c>
      <c r="J102" s="3"/>
      <c r="K102" s="3"/>
      <c r="L102" s="3"/>
      <c r="M102" s="3"/>
      <c r="N102" s="3"/>
    </row>
    <row r="103" spans="1:14" s="40" customFormat="1">
      <c r="A103" s="41"/>
      <c r="B103" s="42"/>
      <c r="C103" s="31"/>
      <c r="D103" s="45"/>
      <c r="E103" s="245"/>
      <c r="F103" s="222"/>
      <c r="G103" s="222"/>
      <c r="H103" s="35"/>
      <c r="I103" s="35">
        <f t="shared" si="29"/>
        <v>0</v>
      </c>
      <c r="J103" s="3"/>
      <c r="K103" s="3"/>
      <c r="L103" s="3"/>
      <c r="M103" s="3"/>
      <c r="N103" s="3"/>
    </row>
    <row r="104" spans="1:14" s="40" customFormat="1">
      <c r="A104" s="21" t="s">
        <v>331</v>
      </c>
      <c r="B104" s="22"/>
      <c r="C104" s="23" t="s">
        <v>99</v>
      </c>
      <c r="D104" s="24"/>
      <c r="E104" s="246"/>
      <c r="F104" s="225"/>
      <c r="G104" s="225"/>
      <c r="H104" s="35"/>
      <c r="I104" s="35">
        <f t="shared" si="29"/>
        <v>0</v>
      </c>
      <c r="J104" s="3"/>
      <c r="K104" s="3"/>
      <c r="L104" s="3"/>
      <c r="M104" s="3"/>
      <c r="N104" s="3"/>
    </row>
    <row r="105" spans="1:14" s="40" customFormat="1" ht="51">
      <c r="A105" s="41" t="s">
        <v>332</v>
      </c>
      <c r="B105" s="30" t="s">
        <v>550</v>
      </c>
      <c r="C105" s="31" t="s">
        <v>548</v>
      </c>
      <c r="D105" s="30" t="s">
        <v>45</v>
      </c>
      <c r="E105" s="245">
        <f>'MEMÓRIA DE CÁLCULO'!H366</f>
        <v>1</v>
      </c>
      <c r="F105" s="222">
        <f t="shared" si="34"/>
        <v>1144.18</v>
      </c>
      <c r="G105" s="222">
        <f t="shared" si="35"/>
        <v>1144.18</v>
      </c>
      <c r="H105" s="35">
        <v>964.9</v>
      </c>
      <c r="I105" s="35">
        <f t="shared" si="29"/>
        <v>1144.18</v>
      </c>
      <c r="J105" s="3"/>
      <c r="K105" s="3"/>
      <c r="L105" s="3"/>
      <c r="M105" s="3"/>
      <c r="N105" s="3"/>
    </row>
    <row r="106" spans="1:14" s="40" customFormat="1" ht="25.5">
      <c r="A106" s="41" t="s">
        <v>333</v>
      </c>
      <c r="B106" s="30" t="s">
        <v>379</v>
      </c>
      <c r="C106" s="31" t="s">
        <v>289</v>
      </c>
      <c r="D106" s="30" t="s">
        <v>17</v>
      </c>
      <c r="E106" s="245">
        <f>'MEMÓRIA DE CÁLCULO'!H370</f>
        <v>1.89</v>
      </c>
      <c r="F106" s="222">
        <f t="shared" si="34"/>
        <v>666.76</v>
      </c>
      <c r="G106" s="222">
        <f t="shared" si="35"/>
        <v>1260.18</v>
      </c>
      <c r="H106" s="35">
        <v>562.29</v>
      </c>
      <c r="I106" s="35">
        <f t="shared" si="29"/>
        <v>666.76</v>
      </c>
      <c r="J106" s="3"/>
      <c r="K106" s="3"/>
      <c r="L106" s="3"/>
      <c r="M106" s="3"/>
      <c r="N106" s="3"/>
    </row>
    <row r="107" spans="1:14" s="40" customFormat="1" ht="38.25">
      <c r="A107" s="41" t="s">
        <v>334</v>
      </c>
      <c r="B107" s="30" t="s">
        <v>383</v>
      </c>
      <c r="C107" s="31" t="s">
        <v>278</v>
      </c>
      <c r="D107" s="30" t="s">
        <v>17</v>
      </c>
      <c r="E107" s="245">
        <f>'MEMÓRIA DE CÁLCULO'!H374</f>
        <v>0.25</v>
      </c>
      <c r="F107" s="222">
        <f t="shared" si="34"/>
        <v>479</v>
      </c>
      <c r="G107" s="222">
        <f t="shared" si="35"/>
        <v>119.75</v>
      </c>
      <c r="H107" s="35">
        <v>403.95</v>
      </c>
      <c r="I107" s="35">
        <f t="shared" si="29"/>
        <v>479</v>
      </c>
      <c r="J107" s="3"/>
      <c r="K107" s="3"/>
      <c r="L107" s="3"/>
      <c r="M107" s="3"/>
      <c r="N107" s="3"/>
    </row>
    <row r="108" spans="1:14" s="40" customFormat="1" ht="38.25">
      <c r="A108" s="41" t="s">
        <v>335</v>
      </c>
      <c r="B108" s="30" t="s">
        <v>19</v>
      </c>
      <c r="C108" s="31" t="s">
        <v>100</v>
      </c>
      <c r="D108" s="30" t="s">
        <v>17</v>
      </c>
      <c r="E108" s="245">
        <f>'MEMÓRIA DE CÁLCULO'!H379</f>
        <v>4.5999999999999996</v>
      </c>
      <c r="F108" s="222">
        <f t="shared" si="34"/>
        <v>426.11</v>
      </c>
      <c r="G108" s="222">
        <f t="shared" si="35"/>
        <v>1960.11</v>
      </c>
      <c r="H108" s="35">
        <f>COMPOSIÇÕES!H15</f>
        <v>359.34000000000003</v>
      </c>
      <c r="I108" s="35">
        <f t="shared" si="29"/>
        <v>426.11</v>
      </c>
      <c r="J108" s="3"/>
      <c r="K108" s="3"/>
      <c r="L108" s="3"/>
      <c r="M108" s="3"/>
      <c r="N108" s="3"/>
    </row>
    <row r="109" spans="1:14" s="40" customFormat="1">
      <c r="A109" s="41"/>
      <c r="B109" s="42"/>
      <c r="C109" s="37" t="s">
        <v>382</v>
      </c>
      <c r="D109" s="36"/>
      <c r="E109" s="245"/>
      <c r="F109" s="222"/>
      <c r="G109" s="227">
        <f>SUM(G105:G108)</f>
        <v>4484.22</v>
      </c>
      <c r="H109" s="35"/>
      <c r="I109" s="35">
        <f t="shared" si="29"/>
        <v>0</v>
      </c>
      <c r="J109" s="3"/>
      <c r="K109" s="3"/>
      <c r="L109" s="3"/>
      <c r="M109" s="3"/>
      <c r="N109" s="3"/>
    </row>
    <row r="110" spans="1:14" s="40" customFormat="1">
      <c r="A110" s="41"/>
      <c r="B110" s="42"/>
      <c r="C110" s="31"/>
      <c r="D110" s="45"/>
      <c r="E110" s="245"/>
      <c r="F110" s="222"/>
      <c r="G110" s="222"/>
      <c r="H110" s="35"/>
      <c r="I110" s="35">
        <f t="shared" si="29"/>
        <v>0</v>
      </c>
      <c r="J110" s="3"/>
      <c r="K110" s="3"/>
      <c r="L110" s="3"/>
      <c r="M110" s="3"/>
      <c r="N110" s="3"/>
    </row>
    <row r="111" spans="1:14" s="40" customFormat="1">
      <c r="A111" s="21" t="s">
        <v>336</v>
      </c>
      <c r="B111" s="22"/>
      <c r="C111" s="23" t="s">
        <v>101</v>
      </c>
      <c r="D111" s="24"/>
      <c r="E111" s="246"/>
      <c r="F111" s="225"/>
      <c r="G111" s="225"/>
      <c r="H111" s="35"/>
      <c r="I111" s="35">
        <f t="shared" si="29"/>
        <v>0</v>
      </c>
      <c r="J111" s="3"/>
      <c r="K111" s="3"/>
      <c r="L111" s="3"/>
      <c r="M111" s="3"/>
      <c r="N111" s="3"/>
    </row>
    <row r="112" spans="1:14" s="40" customFormat="1" ht="51">
      <c r="A112" s="41" t="s">
        <v>337</v>
      </c>
      <c r="B112" s="30" t="s">
        <v>552</v>
      </c>
      <c r="C112" s="31" t="s">
        <v>551</v>
      </c>
      <c r="D112" s="30" t="s">
        <v>17</v>
      </c>
      <c r="E112" s="245">
        <f>'MEMÓRIA DE CÁLCULO'!H384</f>
        <v>17.5</v>
      </c>
      <c r="F112" s="222">
        <f t="shared" ref="F112" si="45">I112</f>
        <v>40.659999999999997</v>
      </c>
      <c r="G112" s="222">
        <f t="shared" ref="G112" si="46">ROUND(F112*E112,2)</f>
        <v>711.55</v>
      </c>
      <c r="H112" s="35">
        <v>34.29</v>
      </c>
      <c r="I112" s="35">
        <f t="shared" si="29"/>
        <v>40.659999999999997</v>
      </c>
      <c r="J112" s="3"/>
      <c r="K112" s="3"/>
      <c r="L112" s="3"/>
      <c r="M112" s="3"/>
      <c r="N112" s="3"/>
    </row>
    <row r="113" spans="1:14" s="40" customFormat="1" ht="38.25">
      <c r="A113" s="41" t="s">
        <v>338</v>
      </c>
      <c r="B113" s="30" t="s">
        <v>558</v>
      </c>
      <c r="C113" s="31" t="s">
        <v>553</v>
      </c>
      <c r="D113" s="30" t="s">
        <v>17</v>
      </c>
      <c r="E113" s="245">
        <f>'MEMÓRIA DE CÁLCULO'!H388</f>
        <v>27</v>
      </c>
      <c r="F113" s="222">
        <f t="shared" si="34"/>
        <v>104.98</v>
      </c>
      <c r="G113" s="222">
        <f t="shared" si="35"/>
        <v>2834.46</v>
      </c>
      <c r="H113" s="35">
        <v>88.53</v>
      </c>
      <c r="I113" s="35">
        <f t="shared" si="29"/>
        <v>104.98</v>
      </c>
      <c r="J113" s="3"/>
      <c r="K113" s="3"/>
      <c r="L113" s="3"/>
      <c r="M113" s="3"/>
      <c r="N113" s="3"/>
    </row>
    <row r="114" spans="1:14" s="40" customFormat="1" ht="25.5">
      <c r="A114" s="41" t="s">
        <v>339</v>
      </c>
      <c r="B114" s="30" t="s">
        <v>559</v>
      </c>
      <c r="C114" s="31" t="s">
        <v>554</v>
      </c>
      <c r="D114" s="30" t="s">
        <v>17</v>
      </c>
      <c r="E114" s="245">
        <f>'MEMÓRIA DE CÁLCULO'!H392</f>
        <v>27</v>
      </c>
      <c r="F114" s="222">
        <f t="shared" si="34"/>
        <v>46.07</v>
      </c>
      <c r="G114" s="222">
        <f t="shared" si="35"/>
        <v>1243.8900000000001</v>
      </c>
      <c r="H114" s="35">
        <v>38.85</v>
      </c>
      <c r="I114" s="35">
        <f t="shared" si="29"/>
        <v>46.07</v>
      </c>
      <c r="J114" s="3"/>
      <c r="K114" s="3"/>
      <c r="L114" s="3"/>
      <c r="M114" s="3"/>
      <c r="N114" s="3"/>
    </row>
    <row r="115" spans="1:14" s="40" customFormat="1" ht="38.25">
      <c r="A115" s="41" t="s">
        <v>340</v>
      </c>
      <c r="B115" s="30" t="s">
        <v>560</v>
      </c>
      <c r="C115" s="31" t="s">
        <v>555</v>
      </c>
      <c r="D115" s="30" t="s">
        <v>20</v>
      </c>
      <c r="E115" s="245">
        <f>'MEMÓRIA DE CÁLCULO'!H397</f>
        <v>14.2</v>
      </c>
      <c r="F115" s="222">
        <f t="shared" si="34"/>
        <v>38.950000000000003</v>
      </c>
      <c r="G115" s="222">
        <f t="shared" si="35"/>
        <v>553.09</v>
      </c>
      <c r="H115" s="35">
        <v>32.85</v>
      </c>
      <c r="I115" s="35">
        <f t="shared" si="29"/>
        <v>38.950000000000003</v>
      </c>
      <c r="J115" s="3"/>
      <c r="K115" s="3"/>
      <c r="L115" s="3"/>
      <c r="M115" s="3"/>
      <c r="N115" s="3"/>
    </row>
    <row r="116" spans="1:14" s="40" customFormat="1">
      <c r="A116" s="41"/>
      <c r="B116" s="42"/>
      <c r="C116" s="37" t="s">
        <v>384</v>
      </c>
      <c r="D116" s="36"/>
      <c r="E116" s="245"/>
      <c r="F116" s="222"/>
      <c r="G116" s="227">
        <f>SUM(G112:G115)</f>
        <v>5342.9900000000007</v>
      </c>
      <c r="H116" s="35"/>
      <c r="I116" s="35">
        <f t="shared" si="29"/>
        <v>0</v>
      </c>
      <c r="J116" s="3"/>
      <c r="K116" s="3"/>
      <c r="L116" s="3"/>
      <c r="M116" s="3"/>
      <c r="N116" s="3"/>
    </row>
    <row r="117" spans="1:14" s="40" customFormat="1">
      <c r="A117" s="41"/>
      <c r="B117" s="42"/>
      <c r="C117" s="31"/>
      <c r="D117" s="45"/>
      <c r="E117" s="245"/>
      <c r="F117" s="222"/>
      <c r="G117" s="222"/>
      <c r="H117" s="35"/>
      <c r="I117" s="35">
        <f t="shared" si="29"/>
        <v>0</v>
      </c>
      <c r="J117" s="3"/>
      <c r="K117" s="3"/>
      <c r="L117" s="3"/>
      <c r="M117" s="3"/>
      <c r="N117" s="3"/>
    </row>
    <row r="118" spans="1:14" s="40" customFormat="1">
      <c r="A118" s="21" t="s">
        <v>341</v>
      </c>
      <c r="B118" s="22"/>
      <c r="C118" s="23" t="s">
        <v>41</v>
      </c>
      <c r="D118" s="24"/>
      <c r="E118" s="246"/>
      <c r="F118" s="225"/>
      <c r="G118" s="225"/>
      <c r="H118" s="35"/>
      <c r="I118" s="35">
        <f t="shared" si="29"/>
        <v>0</v>
      </c>
      <c r="J118" s="3"/>
      <c r="K118" s="3"/>
      <c r="L118" s="3"/>
      <c r="M118" s="3"/>
      <c r="N118" s="3"/>
    </row>
    <row r="119" spans="1:14" s="40" customFormat="1" ht="38.25">
      <c r="A119" s="41" t="s">
        <v>342</v>
      </c>
      <c r="B119" s="42" t="s">
        <v>19</v>
      </c>
      <c r="C119" s="31" t="s">
        <v>402</v>
      </c>
      <c r="D119" s="52" t="s">
        <v>45</v>
      </c>
      <c r="E119" s="245">
        <f>'MEMÓRIA DE CÁLCULO'!H403</f>
        <v>3</v>
      </c>
      <c r="F119" s="222">
        <f t="shared" si="34"/>
        <v>133.43</v>
      </c>
      <c r="G119" s="222">
        <f t="shared" si="35"/>
        <v>400.29</v>
      </c>
      <c r="H119" s="35">
        <f>COMPOSIÇÕES!H37</f>
        <v>112.52</v>
      </c>
      <c r="I119" s="35">
        <f t="shared" si="29"/>
        <v>133.43</v>
      </c>
      <c r="J119" s="3"/>
      <c r="K119" s="3"/>
      <c r="L119" s="3"/>
      <c r="M119" s="3"/>
      <c r="N119" s="3"/>
    </row>
    <row r="120" spans="1:14" s="40" customFormat="1" ht="25.5">
      <c r="A120" s="41" t="s">
        <v>343</v>
      </c>
      <c r="B120" s="30" t="s">
        <v>566</v>
      </c>
      <c r="C120" s="31" t="s">
        <v>565</v>
      </c>
      <c r="D120" s="52" t="s">
        <v>45</v>
      </c>
      <c r="E120" s="245">
        <f>'MEMÓRIA DE CÁLCULO'!H408</f>
        <v>3</v>
      </c>
      <c r="F120" s="222">
        <f t="shared" si="34"/>
        <v>177.45</v>
      </c>
      <c r="G120" s="222">
        <f t="shared" si="35"/>
        <v>532.35</v>
      </c>
      <c r="H120" s="35">
        <v>149.65</v>
      </c>
      <c r="I120" s="35">
        <f t="shared" si="29"/>
        <v>177.45</v>
      </c>
      <c r="J120" s="3"/>
      <c r="K120" s="3"/>
      <c r="L120" s="3"/>
      <c r="M120" s="3"/>
      <c r="N120" s="3"/>
    </row>
    <row r="121" spans="1:14" s="40" customFormat="1" ht="51">
      <c r="A121" s="41" t="s">
        <v>344</v>
      </c>
      <c r="B121" s="219" t="s">
        <v>19</v>
      </c>
      <c r="C121" s="31" t="s">
        <v>580</v>
      </c>
      <c r="D121" s="52" t="s">
        <v>45</v>
      </c>
      <c r="E121" s="245">
        <f>'MEMÓRIA DE CÁLCULO'!H412</f>
        <v>4</v>
      </c>
      <c r="F121" s="222">
        <f t="shared" si="34"/>
        <v>187.71</v>
      </c>
      <c r="G121" s="222">
        <f t="shared" si="35"/>
        <v>750.84</v>
      </c>
      <c r="H121" s="35">
        <f>COMPOSIÇÕES!H57</f>
        <v>158.30000000000001</v>
      </c>
      <c r="I121" s="35">
        <f t="shared" si="29"/>
        <v>187.71</v>
      </c>
      <c r="J121" s="3"/>
      <c r="K121" s="3"/>
      <c r="L121" s="3"/>
      <c r="M121" s="3"/>
      <c r="N121" s="3"/>
    </row>
    <row r="122" spans="1:14" s="40" customFormat="1" ht="25.5">
      <c r="A122" s="41" t="s">
        <v>345</v>
      </c>
      <c r="B122" s="52" t="s">
        <v>403</v>
      </c>
      <c r="C122" s="31" t="s">
        <v>574</v>
      </c>
      <c r="D122" s="52" t="s">
        <v>20</v>
      </c>
      <c r="E122" s="245">
        <f>'MEMÓRIA DE CÁLCULO'!H416</f>
        <v>50</v>
      </c>
      <c r="F122" s="222">
        <f t="shared" si="34"/>
        <v>4.57</v>
      </c>
      <c r="G122" s="222">
        <f t="shared" si="35"/>
        <v>228.5</v>
      </c>
      <c r="H122" s="35">
        <v>3.85</v>
      </c>
      <c r="I122" s="35">
        <f t="shared" si="29"/>
        <v>4.57</v>
      </c>
      <c r="J122" s="3"/>
      <c r="K122" s="3"/>
      <c r="L122" s="3"/>
      <c r="M122" s="3"/>
      <c r="N122" s="3"/>
    </row>
    <row r="123" spans="1:14" s="40" customFormat="1" ht="25.5">
      <c r="A123" s="41" t="s">
        <v>346</v>
      </c>
      <c r="B123" s="30" t="s">
        <v>405</v>
      </c>
      <c r="C123" s="31" t="s">
        <v>404</v>
      </c>
      <c r="D123" s="52" t="s">
        <v>45</v>
      </c>
      <c r="E123" s="245">
        <f>'MEMÓRIA DE CÁLCULO'!H421</f>
        <v>2</v>
      </c>
      <c r="F123" s="222">
        <f t="shared" si="34"/>
        <v>33.75</v>
      </c>
      <c r="G123" s="222">
        <f t="shared" si="35"/>
        <v>67.5</v>
      </c>
      <c r="H123" s="35">
        <v>28.46</v>
      </c>
      <c r="I123" s="35">
        <f t="shared" si="29"/>
        <v>33.75</v>
      </c>
      <c r="J123" s="3"/>
      <c r="K123" s="3"/>
      <c r="L123" s="3"/>
      <c r="M123" s="3"/>
      <c r="N123" s="3"/>
    </row>
    <row r="124" spans="1:14" s="40" customFormat="1" ht="25.5">
      <c r="A124" s="41" t="s">
        <v>406</v>
      </c>
      <c r="B124" s="30" t="s">
        <v>409</v>
      </c>
      <c r="C124" s="31" t="s">
        <v>306</v>
      </c>
      <c r="D124" s="52" t="s">
        <v>45</v>
      </c>
      <c r="E124" s="245">
        <f>'MEMÓRIA DE CÁLCULO'!H425</f>
        <v>1</v>
      </c>
      <c r="F124" s="222">
        <f t="shared" ref="F124:F126" si="47">I124</f>
        <v>189.94</v>
      </c>
      <c r="G124" s="222">
        <f t="shared" ref="G124:G126" si="48">ROUND(F124*E124,2)</f>
        <v>189.94</v>
      </c>
      <c r="H124" s="35">
        <v>160.18</v>
      </c>
      <c r="I124" s="35">
        <f t="shared" si="29"/>
        <v>189.94</v>
      </c>
      <c r="J124" s="3"/>
      <c r="K124" s="3"/>
      <c r="L124" s="3"/>
      <c r="M124" s="3"/>
      <c r="N124" s="3"/>
    </row>
    <row r="125" spans="1:14" s="40" customFormat="1" ht="38.25">
      <c r="A125" s="41" t="s">
        <v>407</v>
      </c>
      <c r="B125" s="30" t="s">
        <v>410</v>
      </c>
      <c r="C125" s="31" t="s">
        <v>307</v>
      </c>
      <c r="D125" s="52" t="s">
        <v>45</v>
      </c>
      <c r="E125" s="245">
        <f>'MEMÓRIA DE CÁLCULO'!H429</f>
        <v>1</v>
      </c>
      <c r="F125" s="222">
        <f t="shared" si="47"/>
        <v>94.65</v>
      </c>
      <c r="G125" s="222">
        <f t="shared" si="48"/>
        <v>94.65</v>
      </c>
      <c r="H125" s="35">
        <v>79.819999999999993</v>
      </c>
      <c r="I125" s="35">
        <f t="shared" si="29"/>
        <v>94.65</v>
      </c>
      <c r="J125" s="3"/>
      <c r="K125" s="3"/>
      <c r="L125" s="3"/>
      <c r="M125" s="3"/>
      <c r="N125" s="3"/>
    </row>
    <row r="126" spans="1:14" s="40" customFormat="1" ht="25.5">
      <c r="A126" s="41" t="s">
        <v>408</v>
      </c>
      <c r="B126" s="30" t="s">
        <v>412</v>
      </c>
      <c r="C126" s="31" t="s">
        <v>411</v>
      </c>
      <c r="D126" s="52" t="s">
        <v>45</v>
      </c>
      <c r="E126" s="245">
        <f>'MEMÓRIA DE CÁLCULO'!H433</f>
        <v>3</v>
      </c>
      <c r="F126" s="222">
        <f t="shared" si="47"/>
        <v>16.34</v>
      </c>
      <c r="G126" s="222">
        <f t="shared" si="48"/>
        <v>49.02</v>
      </c>
      <c r="H126" s="35">
        <v>13.78</v>
      </c>
      <c r="I126" s="35">
        <f t="shared" si="29"/>
        <v>16.34</v>
      </c>
      <c r="J126" s="3"/>
      <c r="K126" s="3"/>
      <c r="L126" s="3"/>
      <c r="M126" s="3"/>
      <c r="N126" s="3"/>
    </row>
    <row r="127" spans="1:14" s="40" customFormat="1" ht="25.5">
      <c r="A127" s="41" t="s">
        <v>414</v>
      </c>
      <c r="B127" s="30" t="s">
        <v>51</v>
      </c>
      <c r="C127" s="31" t="s">
        <v>260</v>
      </c>
      <c r="D127" s="52" t="s">
        <v>45</v>
      </c>
      <c r="E127" s="245">
        <f>'MEMÓRIA DE CÁLCULO'!H437</f>
        <v>1</v>
      </c>
      <c r="F127" s="222">
        <f t="shared" ref="F127" si="49">I127</f>
        <v>171.62</v>
      </c>
      <c r="G127" s="222">
        <f t="shared" ref="G127" si="50">ROUND(F127*E127,2)</f>
        <v>171.62</v>
      </c>
      <c r="H127" s="35">
        <v>144.72999999999999</v>
      </c>
      <c r="I127" s="35">
        <f t="shared" si="29"/>
        <v>171.62</v>
      </c>
      <c r="J127" s="3"/>
      <c r="K127" s="3"/>
      <c r="L127" s="3"/>
      <c r="M127" s="3"/>
      <c r="N127" s="3"/>
    </row>
    <row r="128" spans="1:14" s="40" customFormat="1">
      <c r="A128" s="41"/>
      <c r="B128" s="42"/>
      <c r="C128" s="37" t="s">
        <v>413</v>
      </c>
      <c r="D128" s="36"/>
      <c r="E128" s="245"/>
      <c r="F128" s="222"/>
      <c r="G128" s="227">
        <f>SUM(G119:G127)</f>
        <v>2484.71</v>
      </c>
      <c r="H128" s="35"/>
      <c r="I128" s="35">
        <f t="shared" si="29"/>
        <v>0</v>
      </c>
      <c r="J128" s="3"/>
      <c r="K128" s="3"/>
      <c r="L128" s="3"/>
      <c r="M128" s="3"/>
      <c r="N128" s="3"/>
    </row>
    <row r="129" spans="1:14" s="40" customFormat="1">
      <c r="A129" s="41"/>
      <c r="B129" s="42"/>
      <c r="C129" s="31"/>
      <c r="D129" s="64"/>
      <c r="E129" s="245"/>
      <c r="F129" s="222"/>
      <c r="G129" s="222"/>
      <c r="H129" s="35"/>
      <c r="I129" s="35">
        <f t="shared" si="29"/>
        <v>0</v>
      </c>
      <c r="J129" s="3"/>
      <c r="K129" s="3"/>
      <c r="L129" s="3"/>
      <c r="M129" s="3"/>
      <c r="N129" s="3"/>
    </row>
    <row r="130" spans="1:14" s="40" customFormat="1">
      <c r="A130" s="21" t="s">
        <v>347</v>
      </c>
      <c r="B130" s="22"/>
      <c r="C130" s="23" t="s">
        <v>102</v>
      </c>
      <c r="D130" s="24"/>
      <c r="E130" s="246"/>
      <c r="F130" s="225"/>
      <c r="G130" s="225"/>
      <c r="H130" s="35"/>
      <c r="I130" s="35">
        <f t="shared" si="29"/>
        <v>0</v>
      </c>
      <c r="J130" s="3"/>
      <c r="K130" s="3"/>
      <c r="L130" s="3"/>
      <c r="M130" s="3"/>
      <c r="N130" s="3"/>
    </row>
    <row r="131" spans="1:14" s="40" customFormat="1" ht="25.5">
      <c r="A131" s="41" t="s">
        <v>348</v>
      </c>
      <c r="B131" s="56" t="s">
        <v>496</v>
      </c>
      <c r="C131" s="53" t="s">
        <v>495</v>
      </c>
      <c r="D131" s="52" t="s">
        <v>45</v>
      </c>
      <c r="E131" s="245">
        <f>'MEMÓRIA DE CÁLCULO'!H443</f>
        <v>3</v>
      </c>
      <c r="F131" s="222">
        <f t="shared" ref="F131" si="51">I131</f>
        <v>130.53</v>
      </c>
      <c r="G131" s="222">
        <f t="shared" ref="G131" si="52">ROUND(F131*E131,2)</f>
        <v>391.59</v>
      </c>
      <c r="H131" s="35">
        <v>110.08</v>
      </c>
      <c r="I131" s="35">
        <f t="shared" si="29"/>
        <v>130.53</v>
      </c>
      <c r="J131" s="3"/>
      <c r="K131" s="3"/>
      <c r="L131" s="3"/>
      <c r="M131" s="3"/>
      <c r="N131" s="3"/>
    </row>
    <row r="132" spans="1:14" s="40" customFormat="1" ht="38.25">
      <c r="A132" s="41" t="s">
        <v>349</v>
      </c>
      <c r="B132" s="42" t="s">
        <v>19</v>
      </c>
      <c r="C132" s="31" t="s">
        <v>279</v>
      </c>
      <c r="D132" s="52" t="s">
        <v>45</v>
      </c>
      <c r="E132" s="245">
        <f>'MEMÓRIA DE CÁLCULO'!H447</f>
        <v>1</v>
      </c>
      <c r="F132" s="222">
        <f t="shared" si="34"/>
        <v>198.56</v>
      </c>
      <c r="G132" s="222">
        <f t="shared" si="35"/>
        <v>198.56</v>
      </c>
      <c r="H132" s="35">
        <f>COMPOSIÇÕES!H75</f>
        <v>167.45</v>
      </c>
      <c r="I132" s="35">
        <f t="shared" si="29"/>
        <v>198.56</v>
      </c>
      <c r="J132" s="3"/>
      <c r="K132" s="3"/>
      <c r="L132" s="3"/>
      <c r="M132" s="3"/>
      <c r="N132" s="3"/>
    </row>
    <row r="133" spans="1:14" s="40" customFormat="1" ht="25.5">
      <c r="A133" s="41" t="s">
        <v>350</v>
      </c>
      <c r="B133" s="42" t="s">
        <v>19</v>
      </c>
      <c r="C133" s="53" t="s">
        <v>103</v>
      </c>
      <c r="D133" s="52" t="s">
        <v>45</v>
      </c>
      <c r="E133" s="245">
        <f>'MEMÓRIA DE CÁLCULO'!H452</f>
        <v>3</v>
      </c>
      <c r="F133" s="222">
        <f t="shared" si="34"/>
        <v>94.03</v>
      </c>
      <c r="G133" s="222">
        <f t="shared" si="35"/>
        <v>282.08999999999997</v>
      </c>
      <c r="H133" s="35">
        <f>COMPOSIÇÕES!H97</f>
        <v>79.3</v>
      </c>
      <c r="I133" s="35">
        <f t="shared" si="29"/>
        <v>94.03</v>
      </c>
      <c r="J133" s="3"/>
      <c r="K133" s="3"/>
      <c r="L133" s="3"/>
      <c r="M133" s="3"/>
      <c r="N133" s="3"/>
    </row>
    <row r="134" spans="1:14" s="40" customFormat="1" ht="38.25">
      <c r="A134" s="41" t="s">
        <v>351</v>
      </c>
      <c r="B134" s="30" t="s">
        <v>419</v>
      </c>
      <c r="C134" s="31" t="s">
        <v>435</v>
      </c>
      <c r="D134" s="52" t="s">
        <v>45</v>
      </c>
      <c r="E134" s="245">
        <f>'MEMÓRIA DE CÁLCULO'!H456</f>
        <v>1</v>
      </c>
      <c r="F134" s="222">
        <f t="shared" si="34"/>
        <v>22.25</v>
      </c>
      <c r="G134" s="222">
        <f t="shared" si="35"/>
        <v>22.25</v>
      </c>
      <c r="H134" s="35">
        <v>18.760000000000002</v>
      </c>
      <c r="I134" s="35">
        <f t="shared" si="29"/>
        <v>22.25</v>
      </c>
      <c r="J134" s="3"/>
      <c r="K134" s="3"/>
      <c r="L134" s="3"/>
      <c r="M134" s="3"/>
      <c r="N134" s="3"/>
    </row>
    <row r="135" spans="1:14" s="40" customFormat="1" ht="38.25">
      <c r="A135" s="41" t="s">
        <v>352</v>
      </c>
      <c r="B135" s="30" t="s">
        <v>420</v>
      </c>
      <c r="C135" s="31" t="s">
        <v>280</v>
      </c>
      <c r="D135" s="52" t="s">
        <v>45</v>
      </c>
      <c r="E135" s="245">
        <f>'MEMÓRIA DE CÁLCULO'!H460</f>
        <v>2</v>
      </c>
      <c r="F135" s="222">
        <f t="shared" si="34"/>
        <v>624.66</v>
      </c>
      <c r="G135" s="222">
        <f t="shared" si="35"/>
        <v>1249.32</v>
      </c>
      <c r="H135" s="35">
        <v>526.78</v>
      </c>
      <c r="I135" s="35">
        <f t="shared" ref="I135:I161" si="53">ROUND((H135*$I$7),2)</f>
        <v>624.66</v>
      </c>
      <c r="J135" s="3"/>
      <c r="K135" s="3"/>
      <c r="L135" s="3"/>
      <c r="M135" s="3"/>
      <c r="N135" s="3"/>
    </row>
    <row r="136" spans="1:14" s="40" customFormat="1" ht="25.5">
      <c r="A136" s="41" t="s">
        <v>353</v>
      </c>
      <c r="B136" s="42" t="s">
        <v>19</v>
      </c>
      <c r="C136" s="31" t="s">
        <v>281</v>
      </c>
      <c r="D136" s="52" t="s">
        <v>17</v>
      </c>
      <c r="E136" s="245">
        <f>'MEMÓRIA DE CÁLCULO'!H465</f>
        <v>1.17</v>
      </c>
      <c r="F136" s="222">
        <f t="shared" si="34"/>
        <v>877.81</v>
      </c>
      <c r="G136" s="222">
        <f t="shared" si="35"/>
        <v>1027.04</v>
      </c>
      <c r="H136" s="35">
        <f>COMPOSIÇÕES!H116</f>
        <v>740.27</v>
      </c>
      <c r="I136" s="35">
        <f t="shared" si="53"/>
        <v>877.81</v>
      </c>
      <c r="J136" s="3"/>
      <c r="K136" s="3"/>
      <c r="L136" s="3"/>
      <c r="M136" s="3"/>
      <c r="N136" s="3"/>
    </row>
    <row r="137" spans="1:14" s="40" customFormat="1" ht="25.5">
      <c r="A137" s="41" t="s">
        <v>354</v>
      </c>
      <c r="B137" s="30" t="s">
        <v>451</v>
      </c>
      <c r="C137" s="31" t="s">
        <v>282</v>
      </c>
      <c r="D137" s="52" t="s">
        <v>45</v>
      </c>
      <c r="E137" s="245">
        <f>'MEMÓRIA DE CÁLCULO'!H469</f>
        <v>2</v>
      </c>
      <c r="F137" s="222">
        <f t="shared" si="34"/>
        <v>173.68</v>
      </c>
      <c r="G137" s="222">
        <f t="shared" si="35"/>
        <v>347.36</v>
      </c>
      <c r="H137" s="35">
        <v>146.47</v>
      </c>
      <c r="I137" s="35">
        <f t="shared" si="53"/>
        <v>173.68</v>
      </c>
      <c r="J137" s="3"/>
      <c r="K137" s="3"/>
      <c r="L137" s="3"/>
      <c r="M137" s="3"/>
      <c r="N137" s="3"/>
    </row>
    <row r="138" spans="1:14" s="40" customFormat="1" ht="25.5">
      <c r="A138" s="41" t="s">
        <v>355</v>
      </c>
      <c r="B138" s="30" t="s">
        <v>452</v>
      </c>
      <c r="C138" s="31" t="s">
        <v>283</v>
      </c>
      <c r="D138" s="52" t="s">
        <v>45</v>
      </c>
      <c r="E138" s="245">
        <f>'MEMÓRIA DE CÁLCULO'!H473</f>
        <v>2</v>
      </c>
      <c r="F138" s="222">
        <f t="shared" si="34"/>
        <v>14.7</v>
      </c>
      <c r="G138" s="222">
        <f t="shared" si="35"/>
        <v>29.4</v>
      </c>
      <c r="H138" s="35">
        <v>12.4</v>
      </c>
      <c r="I138" s="35">
        <f t="shared" si="53"/>
        <v>14.7</v>
      </c>
      <c r="J138" s="3"/>
      <c r="K138" s="3"/>
      <c r="L138" s="3"/>
      <c r="M138" s="3"/>
      <c r="N138" s="3"/>
    </row>
    <row r="139" spans="1:14" s="40" customFormat="1" ht="25.5">
      <c r="A139" s="41" t="s">
        <v>356</v>
      </c>
      <c r="B139" s="30" t="s">
        <v>453</v>
      </c>
      <c r="C139" s="31" t="s">
        <v>449</v>
      </c>
      <c r="D139" s="52" t="s">
        <v>45</v>
      </c>
      <c r="E139" s="245">
        <f>'MEMÓRIA DE CÁLCULO'!H477</f>
        <v>2</v>
      </c>
      <c r="F139" s="222">
        <f t="shared" ref="F139:F149" si="54">I139</f>
        <v>11.4</v>
      </c>
      <c r="G139" s="222">
        <f t="shared" ref="G139:G149" si="55">ROUND(F139*E139,2)</f>
        <v>22.8</v>
      </c>
      <c r="H139" s="35">
        <v>9.61</v>
      </c>
      <c r="I139" s="35">
        <f t="shared" si="53"/>
        <v>11.4</v>
      </c>
      <c r="J139" s="3"/>
      <c r="K139" s="3"/>
      <c r="L139" s="3"/>
      <c r="M139" s="3"/>
      <c r="N139" s="3"/>
    </row>
    <row r="140" spans="1:14" s="40" customFormat="1" ht="25.5">
      <c r="A140" s="41" t="s">
        <v>357</v>
      </c>
      <c r="B140" s="30" t="s">
        <v>454</v>
      </c>
      <c r="C140" s="31" t="s">
        <v>450</v>
      </c>
      <c r="D140" s="52" t="s">
        <v>45</v>
      </c>
      <c r="E140" s="245">
        <f>'MEMÓRIA DE CÁLCULO'!H481</f>
        <v>2</v>
      </c>
      <c r="F140" s="222">
        <f t="shared" si="54"/>
        <v>158.43</v>
      </c>
      <c r="G140" s="222">
        <f t="shared" si="55"/>
        <v>316.86</v>
      </c>
      <c r="H140" s="35">
        <v>133.61000000000001</v>
      </c>
      <c r="I140" s="35">
        <f t="shared" si="53"/>
        <v>158.43</v>
      </c>
      <c r="J140" s="3"/>
      <c r="K140" s="3"/>
      <c r="L140" s="3"/>
      <c r="M140" s="3"/>
      <c r="N140" s="3"/>
    </row>
    <row r="141" spans="1:14" s="40" customFormat="1" ht="38.25">
      <c r="A141" s="41" t="s">
        <v>358</v>
      </c>
      <c r="B141" s="30" t="s">
        <v>455</v>
      </c>
      <c r="C141" s="31" t="s">
        <v>285</v>
      </c>
      <c r="D141" s="52" t="s">
        <v>45</v>
      </c>
      <c r="E141" s="245">
        <f>'MEMÓRIA DE CÁLCULO'!H485</f>
        <v>1</v>
      </c>
      <c r="F141" s="222">
        <f t="shared" si="54"/>
        <v>591.66999999999996</v>
      </c>
      <c r="G141" s="222">
        <f t="shared" si="55"/>
        <v>591.66999999999996</v>
      </c>
      <c r="H141" s="35">
        <v>498.96</v>
      </c>
      <c r="I141" s="35">
        <f t="shared" si="53"/>
        <v>591.66999999999996</v>
      </c>
      <c r="J141" s="3"/>
      <c r="K141" s="3"/>
      <c r="L141" s="3"/>
      <c r="M141" s="3"/>
      <c r="N141" s="3"/>
    </row>
    <row r="142" spans="1:14" s="40" customFormat="1" ht="25.5">
      <c r="A142" s="41" t="s">
        <v>359</v>
      </c>
      <c r="B142" s="30" t="s">
        <v>456</v>
      </c>
      <c r="C142" s="31" t="s">
        <v>286</v>
      </c>
      <c r="D142" s="52" t="s">
        <v>45</v>
      </c>
      <c r="E142" s="245">
        <f>'MEMÓRIA DE CÁLCULO'!H489</f>
        <v>1</v>
      </c>
      <c r="F142" s="222">
        <f t="shared" si="54"/>
        <v>38.270000000000003</v>
      </c>
      <c r="G142" s="222">
        <f t="shared" si="55"/>
        <v>38.270000000000003</v>
      </c>
      <c r="H142" s="35">
        <v>32.270000000000003</v>
      </c>
      <c r="I142" s="35">
        <f t="shared" si="53"/>
        <v>38.270000000000003</v>
      </c>
      <c r="J142" s="3"/>
      <c r="K142" s="3"/>
      <c r="L142" s="3"/>
      <c r="M142" s="3"/>
      <c r="N142" s="3"/>
    </row>
    <row r="143" spans="1:14" s="40" customFormat="1" ht="25.5">
      <c r="A143" s="41" t="s">
        <v>360</v>
      </c>
      <c r="B143" s="30" t="s">
        <v>457</v>
      </c>
      <c r="C143" s="31" t="s">
        <v>287</v>
      </c>
      <c r="D143" s="52" t="s">
        <v>45</v>
      </c>
      <c r="E143" s="245">
        <f>'MEMÓRIA DE CÁLCULO'!H493</f>
        <v>1</v>
      </c>
      <c r="F143" s="222">
        <f t="shared" si="54"/>
        <v>457.52</v>
      </c>
      <c r="G143" s="222">
        <f t="shared" si="55"/>
        <v>457.52</v>
      </c>
      <c r="H143" s="35">
        <v>385.83</v>
      </c>
      <c r="I143" s="35">
        <f t="shared" si="53"/>
        <v>457.52</v>
      </c>
      <c r="J143" s="3"/>
      <c r="K143" s="3"/>
      <c r="L143" s="3"/>
      <c r="M143" s="3"/>
      <c r="N143" s="3"/>
    </row>
    <row r="144" spans="1:14" s="40" customFormat="1" ht="38.25">
      <c r="A144" s="41" t="s">
        <v>361</v>
      </c>
      <c r="B144" s="30" t="s">
        <v>587</v>
      </c>
      <c r="C144" s="31" t="s">
        <v>586</v>
      </c>
      <c r="D144" s="30" t="s">
        <v>20</v>
      </c>
      <c r="E144" s="245">
        <f>'MEMÓRIA DE CÁLCULO'!H497</f>
        <v>20</v>
      </c>
      <c r="F144" s="222">
        <f t="shared" si="54"/>
        <v>37</v>
      </c>
      <c r="G144" s="222">
        <f t="shared" si="55"/>
        <v>740</v>
      </c>
      <c r="H144" s="35">
        <v>31.2</v>
      </c>
      <c r="I144" s="35">
        <f t="shared" si="53"/>
        <v>37</v>
      </c>
      <c r="J144" s="3"/>
      <c r="K144" s="3"/>
      <c r="L144" s="3"/>
      <c r="M144" s="3"/>
      <c r="N144" s="3"/>
    </row>
    <row r="145" spans="1:14" s="40" customFormat="1" ht="38.25">
      <c r="A145" s="41" t="s">
        <v>362</v>
      </c>
      <c r="B145" s="30" t="s">
        <v>589</v>
      </c>
      <c r="C145" s="31" t="s">
        <v>588</v>
      </c>
      <c r="D145" s="30" t="s">
        <v>45</v>
      </c>
      <c r="E145" s="245">
        <f>'MEMÓRIA DE CÁLCULO'!H501</f>
        <v>1</v>
      </c>
      <c r="F145" s="222">
        <f t="shared" si="54"/>
        <v>401.36</v>
      </c>
      <c r="G145" s="222">
        <f t="shared" si="55"/>
        <v>401.36</v>
      </c>
      <c r="H145" s="35">
        <v>338.47</v>
      </c>
      <c r="I145" s="35">
        <f t="shared" si="53"/>
        <v>401.36</v>
      </c>
      <c r="J145" s="3"/>
      <c r="K145" s="3"/>
      <c r="L145" s="3"/>
      <c r="M145" s="3"/>
      <c r="N145" s="3"/>
    </row>
    <row r="146" spans="1:14" s="40" customFormat="1">
      <c r="A146" s="41"/>
      <c r="B146" s="42"/>
      <c r="C146" s="37" t="s">
        <v>434</v>
      </c>
      <c r="D146" s="36"/>
      <c r="E146" s="245"/>
      <c r="F146" s="222"/>
      <c r="G146" s="227">
        <f>SUM(G131:G145)</f>
        <v>6116.0900000000011</v>
      </c>
      <c r="H146" s="35"/>
      <c r="I146" s="35">
        <f t="shared" si="53"/>
        <v>0</v>
      </c>
      <c r="J146" s="3"/>
      <c r="K146" s="3"/>
      <c r="L146" s="3"/>
      <c r="M146" s="3"/>
      <c r="N146" s="3"/>
    </row>
    <row r="147" spans="1:14" s="40" customFormat="1">
      <c r="A147" s="41"/>
      <c r="B147" s="42"/>
      <c r="C147" s="226"/>
      <c r="D147" s="45"/>
      <c r="E147" s="245"/>
      <c r="F147" s="222"/>
      <c r="G147" s="222"/>
      <c r="H147" s="35"/>
      <c r="I147" s="35">
        <f t="shared" si="53"/>
        <v>0</v>
      </c>
      <c r="J147" s="3"/>
      <c r="K147" s="3"/>
      <c r="L147" s="3"/>
      <c r="M147" s="3"/>
      <c r="N147" s="3"/>
    </row>
    <row r="148" spans="1:14" s="40" customFormat="1">
      <c r="A148" s="21" t="s">
        <v>363</v>
      </c>
      <c r="B148" s="221"/>
      <c r="C148" s="23" t="s">
        <v>104</v>
      </c>
      <c r="D148" s="223"/>
      <c r="E148" s="247"/>
      <c r="F148" s="224"/>
      <c r="G148" s="224"/>
      <c r="H148" s="35"/>
      <c r="I148" s="35">
        <f t="shared" si="53"/>
        <v>0</v>
      </c>
      <c r="J148" s="3"/>
      <c r="K148" s="3"/>
      <c r="L148" s="3"/>
      <c r="M148" s="3"/>
      <c r="N148" s="3"/>
    </row>
    <row r="149" spans="1:14" s="40" customFormat="1" ht="25.5">
      <c r="A149" s="41" t="s">
        <v>364</v>
      </c>
      <c r="B149" s="30" t="s">
        <v>427</v>
      </c>
      <c r="C149" s="31" t="s">
        <v>421</v>
      </c>
      <c r="D149" s="30" t="s">
        <v>17</v>
      </c>
      <c r="E149" s="245">
        <f>'MEMÓRIA DE CÁLCULO'!H519</f>
        <v>70.930000000000007</v>
      </c>
      <c r="F149" s="222">
        <f t="shared" si="54"/>
        <v>5.12</v>
      </c>
      <c r="G149" s="222">
        <f t="shared" si="55"/>
        <v>363.16</v>
      </c>
      <c r="H149" s="35">
        <v>4.32</v>
      </c>
      <c r="I149" s="35">
        <f t="shared" si="53"/>
        <v>5.12</v>
      </c>
      <c r="J149" s="3"/>
      <c r="K149" s="3"/>
      <c r="L149" s="3"/>
      <c r="M149" s="3"/>
      <c r="N149" s="3"/>
    </row>
    <row r="150" spans="1:14" s="40" customFormat="1" ht="25.5">
      <c r="A150" s="41" t="s">
        <v>365</v>
      </c>
      <c r="B150" s="30" t="s">
        <v>428</v>
      </c>
      <c r="C150" s="31" t="s">
        <v>422</v>
      </c>
      <c r="D150" s="30" t="s">
        <v>17</v>
      </c>
      <c r="E150" s="245">
        <f>'MEMÓRIA DE CÁLCULO'!H531</f>
        <v>18.169999999999998</v>
      </c>
      <c r="F150" s="222">
        <f t="shared" ref="F150:F157" si="56">I150</f>
        <v>18.149999999999999</v>
      </c>
      <c r="G150" s="222">
        <f t="shared" ref="G150:G157" si="57">ROUND(F150*E150,2)</f>
        <v>329.79</v>
      </c>
      <c r="H150" s="35">
        <v>15.31</v>
      </c>
      <c r="I150" s="35">
        <f t="shared" ref="I150:I157" si="58">ROUND((H150*$I$7),2)</f>
        <v>18.149999999999999</v>
      </c>
      <c r="J150" s="3"/>
      <c r="K150" s="3"/>
      <c r="L150" s="3"/>
      <c r="M150" s="3"/>
      <c r="N150" s="3"/>
    </row>
    <row r="151" spans="1:14" s="40" customFormat="1" ht="25.5">
      <c r="A151" s="41" t="s">
        <v>366</v>
      </c>
      <c r="B151" s="30" t="s">
        <v>593</v>
      </c>
      <c r="C151" s="31" t="s">
        <v>592</v>
      </c>
      <c r="D151" s="30" t="s">
        <v>17</v>
      </c>
      <c r="E151" s="245">
        <f>'MEMÓRIA DE CÁLCULO'!H542</f>
        <v>52.76</v>
      </c>
      <c r="F151" s="222">
        <f t="shared" si="56"/>
        <v>29.68</v>
      </c>
      <c r="G151" s="222">
        <f t="shared" si="57"/>
        <v>1565.92</v>
      </c>
      <c r="H151" s="35">
        <v>25.03</v>
      </c>
      <c r="I151" s="35">
        <f t="shared" si="58"/>
        <v>29.68</v>
      </c>
      <c r="J151" s="3"/>
      <c r="K151" s="3"/>
      <c r="L151" s="3"/>
      <c r="M151" s="3"/>
      <c r="N151" s="3"/>
    </row>
    <row r="152" spans="1:14" s="40" customFormat="1" ht="25.5">
      <c r="A152" s="41" t="s">
        <v>367</v>
      </c>
      <c r="B152" s="30" t="s">
        <v>429</v>
      </c>
      <c r="C152" s="31" t="s">
        <v>423</v>
      </c>
      <c r="D152" s="30" t="s">
        <v>17</v>
      </c>
      <c r="E152" s="245">
        <f>'MEMÓRIA DE CÁLCULO'!H559</f>
        <v>70.930000000000007</v>
      </c>
      <c r="F152" s="222">
        <f t="shared" si="56"/>
        <v>15.71</v>
      </c>
      <c r="G152" s="222">
        <f t="shared" si="57"/>
        <v>1114.31</v>
      </c>
      <c r="H152" s="35">
        <v>13.25</v>
      </c>
      <c r="I152" s="35">
        <f t="shared" si="58"/>
        <v>15.71</v>
      </c>
      <c r="J152" s="3"/>
      <c r="K152" s="3"/>
      <c r="L152" s="3"/>
      <c r="M152" s="3"/>
      <c r="N152" s="3"/>
    </row>
    <row r="153" spans="1:14" s="40" customFormat="1" ht="25.5">
      <c r="A153" s="41" t="s">
        <v>368</v>
      </c>
      <c r="B153" s="30" t="s">
        <v>430</v>
      </c>
      <c r="C153" s="31" t="s">
        <v>424</v>
      </c>
      <c r="D153" s="30" t="s">
        <v>17</v>
      </c>
      <c r="E153" s="245">
        <f>'MEMÓRIA DE CÁLCULO'!H565</f>
        <v>14.67</v>
      </c>
      <c r="F153" s="222">
        <f t="shared" si="56"/>
        <v>33.39</v>
      </c>
      <c r="G153" s="222">
        <f t="shared" si="57"/>
        <v>489.83</v>
      </c>
      <c r="H153" s="35">
        <v>28.16</v>
      </c>
      <c r="I153" s="35">
        <f t="shared" si="58"/>
        <v>33.39</v>
      </c>
      <c r="J153" s="3"/>
      <c r="K153" s="3"/>
      <c r="L153" s="3"/>
      <c r="M153" s="3"/>
      <c r="N153" s="3"/>
    </row>
    <row r="154" spans="1:14" s="40" customFormat="1" ht="25.5">
      <c r="A154" s="41" t="s">
        <v>369</v>
      </c>
      <c r="B154" s="30" t="s">
        <v>431</v>
      </c>
      <c r="C154" s="31" t="s">
        <v>425</v>
      </c>
      <c r="D154" s="30" t="s">
        <v>17</v>
      </c>
      <c r="E154" s="245">
        <f>'MEMÓRIA DE CÁLCULO'!H571</f>
        <v>14.67</v>
      </c>
      <c r="F154" s="222">
        <f t="shared" si="56"/>
        <v>6.15</v>
      </c>
      <c r="G154" s="222">
        <f t="shared" si="57"/>
        <v>90.22</v>
      </c>
      <c r="H154" s="35">
        <v>5.19</v>
      </c>
      <c r="I154" s="35">
        <f t="shared" si="58"/>
        <v>6.15</v>
      </c>
      <c r="J154" s="3"/>
      <c r="K154" s="3"/>
      <c r="L154" s="3"/>
      <c r="M154" s="3"/>
      <c r="N154" s="3"/>
    </row>
    <row r="155" spans="1:14" s="40" customFormat="1" ht="25.5">
      <c r="A155" s="41" t="s">
        <v>370</v>
      </c>
      <c r="B155" s="30" t="s">
        <v>432</v>
      </c>
      <c r="C155" s="31" t="s">
        <v>426</v>
      </c>
      <c r="D155" s="30" t="s">
        <v>17</v>
      </c>
      <c r="E155" s="245">
        <f>'MEMÓRIA DE CÁLCULO'!H577</f>
        <v>14.67</v>
      </c>
      <c r="F155" s="222">
        <f t="shared" si="56"/>
        <v>18.260000000000002</v>
      </c>
      <c r="G155" s="222">
        <f t="shared" si="57"/>
        <v>267.87</v>
      </c>
      <c r="H155" s="35">
        <v>15.4</v>
      </c>
      <c r="I155" s="35">
        <f t="shared" si="58"/>
        <v>18.260000000000002</v>
      </c>
      <c r="J155" s="3"/>
      <c r="K155" s="3"/>
      <c r="L155" s="3"/>
      <c r="M155" s="3"/>
      <c r="N155" s="3"/>
    </row>
    <row r="156" spans="1:14" s="40" customFormat="1" ht="25.5">
      <c r="A156" s="41" t="s">
        <v>590</v>
      </c>
      <c r="B156" s="30" t="s">
        <v>433</v>
      </c>
      <c r="C156" s="31" t="s">
        <v>288</v>
      </c>
      <c r="D156" s="30" t="s">
        <v>17</v>
      </c>
      <c r="E156" s="245">
        <f>'MEMÓRIA DE CÁLCULO'!H581</f>
        <v>3.02</v>
      </c>
      <c r="F156" s="222">
        <f t="shared" si="56"/>
        <v>20.100000000000001</v>
      </c>
      <c r="G156" s="222">
        <f t="shared" si="57"/>
        <v>60.7</v>
      </c>
      <c r="H156" s="35">
        <v>16.95</v>
      </c>
      <c r="I156" s="35">
        <f t="shared" si="58"/>
        <v>20.100000000000001</v>
      </c>
      <c r="J156" s="3"/>
      <c r="K156" s="3"/>
      <c r="L156" s="3"/>
      <c r="M156" s="3"/>
      <c r="N156" s="3"/>
    </row>
    <row r="157" spans="1:14" s="40" customFormat="1" ht="38.25">
      <c r="A157" s="41" t="s">
        <v>591</v>
      </c>
      <c r="B157" s="30" t="s">
        <v>595</v>
      </c>
      <c r="C157" s="31" t="s">
        <v>594</v>
      </c>
      <c r="D157" s="30" t="s">
        <v>17</v>
      </c>
      <c r="E157" s="245">
        <f>'MEMÓRIA DE CÁLCULO'!H587</f>
        <v>16.66</v>
      </c>
      <c r="F157" s="222">
        <f t="shared" si="56"/>
        <v>17.53</v>
      </c>
      <c r="G157" s="222">
        <f t="shared" si="57"/>
        <v>292.05</v>
      </c>
      <c r="H157" s="35">
        <v>14.78</v>
      </c>
      <c r="I157" s="35">
        <f t="shared" si="58"/>
        <v>17.53</v>
      </c>
      <c r="J157" s="3"/>
      <c r="K157" s="3"/>
      <c r="L157" s="3"/>
      <c r="M157" s="3"/>
      <c r="N157" s="3"/>
    </row>
    <row r="158" spans="1:14" s="40" customFormat="1">
      <c r="A158" s="41"/>
      <c r="B158" s="42"/>
      <c r="C158" s="37" t="s">
        <v>380</v>
      </c>
      <c r="D158" s="36"/>
      <c r="E158" s="245"/>
      <c r="F158" s="222"/>
      <c r="G158" s="227">
        <f>SUM(G149:G157)</f>
        <v>4573.8499999999995</v>
      </c>
      <c r="H158" s="35"/>
      <c r="I158" s="35">
        <f t="shared" si="53"/>
        <v>0</v>
      </c>
      <c r="J158" s="3"/>
      <c r="K158" s="3"/>
      <c r="L158" s="3"/>
      <c r="M158" s="3"/>
      <c r="N158" s="3"/>
    </row>
    <row r="159" spans="1:14" s="40" customFormat="1">
      <c r="A159" s="41"/>
      <c r="B159" s="42"/>
      <c r="C159" s="53"/>
      <c r="D159" s="52"/>
      <c r="E159" s="245"/>
      <c r="F159" s="222"/>
      <c r="G159" s="222"/>
      <c r="H159" s="35"/>
      <c r="I159" s="35">
        <f t="shared" si="53"/>
        <v>0</v>
      </c>
      <c r="J159" s="3"/>
      <c r="K159" s="3"/>
      <c r="L159" s="3"/>
      <c r="M159" s="3"/>
      <c r="N159" s="3"/>
    </row>
    <row r="160" spans="1:14" s="40" customFormat="1">
      <c r="A160" s="41"/>
      <c r="B160" s="42"/>
      <c r="C160" s="66" t="s">
        <v>381</v>
      </c>
      <c r="D160" s="65"/>
      <c r="E160" s="245"/>
      <c r="F160" s="222"/>
      <c r="G160" s="227">
        <f>G76+G85+G92+G102+G109+G116+G128+G146+G158</f>
        <v>51708.89</v>
      </c>
      <c r="H160" s="35"/>
      <c r="I160" s="35">
        <f t="shared" si="53"/>
        <v>0</v>
      </c>
      <c r="J160" s="3"/>
      <c r="K160" s="3"/>
      <c r="L160" s="3"/>
      <c r="M160" s="3"/>
      <c r="N160" s="3"/>
    </row>
    <row r="161" spans="1:14" s="40" customFormat="1">
      <c r="A161" s="41"/>
      <c r="B161" s="42"/>
      <c r="C161" s="53"/>
      <c r="D161" s="52"/>
      <c r="E161" s="245"/>
      <c r="F161" s="222"/>
      <c r="G161" s="222"/>
      <c r="H161" s="35"/>
      <c r="I161" s="35">
        <f t="shared" si="53"/>
        <v>0</v>
      </c>
      <c r="J161" s="3"/>
      <c r="K161" s="3"/>
      <c r="L161" s="3"/>
      <c r="M161" s="3"/>
      <c r="N161" s="3"/>
    </row>
    <row r="162" spans="1:14" s="72" customFormat="1">
      <c r="A162" s="22"/>
      <c r="B162" s="22"/>
      <c r="C162" s="22" t="s">
        <v>106</v>
      </c>
      <c r="D162" s="67"/>
      <c r="E162" s="68"/>
      <c r="F162" s="69"/>
      <c r="G162" s="70">
        <f>G11+G59+G67+G160</f>
        <v>176156.26</v>
      </c>
      <c r="H162" s="10"/>
      <c r="I162" s="10"/>
      <c r="J162" s="71"/>
      <c r="K162" s="71"/>
      <c r="L162" s="71"/>
      <c r="M162" s="71"/>
      <c r="N162" s="71"/>
    </row>
    <row r="163" spans="1:14" s="72" customFormat="1">
      <c r="A163" s="37"/>
      <c r="B163" s="37"/>
      <c r="C163" s="54"/>
      <c r="D163" s="64"/>
      <c r="E163" s="73"/>
      <c r="F163" s="74"/>
      <c r="G163" s="75"/>
      <c r="H163" s="10"/>
      <c r="I163" s="10"/>
      <c r="J163" s="71"/>
      <c r="K163" s="71"/>
      <c r="L163" s="71"/>
      <c r="M163" s="71"/>
      <c r="N163" s="71"/>
    </row>
    <row r="164" spans="1:14" s="72" customFormat="1">
      <c r="A164" s="317" t="s">
        <v>107</v>
      </c>
      <c r="B164" s="318"/>
      <c r="C164" s="318"/>
      <c r="D164" s="318"/>
      <c r="E164" s="318"/>
      <c r="F164" s="318"/>
      <c r="G164" s="319"/>
      <c r="H164" s="10"/>
      <c r="I164" s="10"/>
      <c r="J164" s="71"/>
      <c r="K164" s="71"/>
      <c r="L164" s="71"/>
      <c r="M164" s="71"/>
      <c r="N164" s="71"/>
    </row>
    <row r="165" spans="1:14" s="72" customFormat="1">
      <c r="A165" s="317" t="s">
        <v>474</v>
      </c>
      <c r="B165" s="318"/>
      <c r="C165" s="318"/>
      <c r="D165" s="318"/>
      <c r="E165" s="318"/>
      <c r="F165" s="318"/>
      <c r="G165" s="319"/>
      <c r="H165" s="10"/>
      <c r="I165" s="10"/>
      <c r="J165" s="71"/>
      <c r="K165" s="71"/>
      <c r="L165" s="71"/>
      <c r="M165" s="71"/>
      <c r="N165" s="71"/>
    </row>
    <row r="167" spans="1:14">
      <c r="G167" s="228">
        <f>G162-G160</f>
        <v>124447.37000000001</v>
      </c>
      <c r="I167" s="2" t="s">
        <v>610</v>
      </c>
    </row>
    <row r="169" spans="1:14">
      <c r="G169" s="228"/>
    </row>
    <row r="172" spans="1:14">
      <c r="G172" s="228"/>
    </row>
  </sheetData>
  <mergeCells count="9">
    <mergeCell ref="A7:G7"/>
    <mergeCell ref="A164:G164"/>
    <mergeCell ref="A165:G165"/>
    <mergeCell ref="A1:G1"/>
    <mergeCell ref="E2:G2"/>
    <mergeCell ref="E3:G3"/>
    <mergeCell ref="E4:G4"/>
    <mergeCell ref="E5:G5"/>
    <mergeCell ref="A6:G6"/>
  </mergeCells>
  <phoneticPr fontId="25" type="noConversion"/>
  <pageMargins left="0.511811024" right="0.511811024" top="0.42" bottom="0.78740157499999996" header="0.31496062000000002" footer="0.31496062000000002"/>
  <pageSetup paperSize="9" scale="65" orientation="portrait" r:id="rId1"/>
  <rowBreaks count="1" manualBreakCount="1">
    <brk id="12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8"/>
  <sheetViews>
    <sheetView view="pageBreakPreview" zoomScaleNormal="100" zoomScaleSheetLayoutView="100" workbookViewId="0">
      <selection activeCell="A589" sqref="A589:XFD1092"/>
    </sheetView>
  </sheetViews>
  <sheetFormatPr defaultColWidth="9.140625" defaultRowHeight="12.75"/>
  <cols>
    <col min="1" max="1" width="7.7109375" style="78" customWidth="1"/>
    <col min="2" max="2" width="67" style="78" customWidth="1"/>
    <col min="3" max="3" width="8.42578125" style="78" customWidth="1"/>
    <col min="4" max="4" width="13.85546875" style="98" customWidth="1"/>
    <col min="5" max="6" width="9" style="98" customWidth="1"/>
    <col min="7" max="7" width="11.28515625" style="98" customWidth="1"/>
    <col min="8" max="8" width="9.42578125" style="98" customWidth="1"/>
    <col min="9" max="256" width="9.140625" style="78"/>
    <col min="257" max="257" width="7.7109375" style="78" customWidth="1"/>
    <col min="258" max="258" width="67" style="78" customWidth="1"/>
    <col min="259" max="259" width="8.42578125" style="78" customWidth="1"/>
    <col min="260" max="260" width="13.85546875" style="78" customWidth="1"/>
    <col min="261" max="262" width="9" style="78" customWidth="1"/>
    <col min="263" max="263" width="11.28515625" style="78" customWidth="1"/>
    <col min="264" max="264" width="9.42578125" style="78" customWidth="1"/>
    <col min="265" max="512" width="9.140625" style="78"/>
    <col min="513" max="513" width="7.7109375" style="78" customWidth="1"/>
    <col min="514" max="514" width="67" style="78" customWidth="1"/>
    <col min="515" max="515" width="8.42578125" style="78" customWidth="1"/>
    <col min="516" max="516" width="13.85546875" style="78" customWidth="1"/>
    <col min="517" max="518" width="9" style="78" customWidth="1"/>
    <col min="519" max="519" width="11.28515625" style="78" customWidth="1"/>
    <col min="520" max="520" width="9.42578125" style="78" customWidth="1"/>
    <col min="521" max="768" width="9.140625" style="78"/>
    <col min="769" max="769" width="7.7109375" style="78" customWidth="1"/>
    <col min="770" max="770" width="67" style="78" customWidth="1"/>
    <col min="771" max="771" width="8.42578125" style="78" customWidth="1"/>
    <col min="772" max="772" width="13.85546875" style="78" customWidth="1"/>
    <col min="773" max="774" width="9" style="78" customWidth="1"/>
    <col min="775" max="775" width="11.28515625" style="78" customWidth="1"/>
    <col min="776" max="776" width="9.42578125" style="78" customWidth="1"/>
    <col min="777" max="1024" width="9.140625" style="78"/>
    <col min="1025" max="1025" width="7.7109375" style="78" customWidth="1"/>
    <col min="1026" max="1026" width="67" style="78" customWidth="1"/>
    <col min="1027" max="1027" width="8.42578125" style="78" customWidth="1"/>
    <col min="1028" max="1028" width="13.85546875" style="78" customWidth="1"/>
    <col min="1029" max="1030" width="9" style="78" customWidth="1"/>
    <col min="1031" max="1031" width="11.28515625" style="78" customWidth="1"/>
    <col min="1032" max="1032" width="9.42578125" style="78" customWidth="1"/>
    <col min="1033" max="1280" width="9.140625" style="78"/>
    <col min="1281" max="1281" width="7.7109375" style="78" customWidth="1"/>
    <col min="1282" max="1282" width="67" style="78" customWidth="1"/>
    <col min="1283" max="1283" width="8.42578125" style="78" customWidth="1"/>
    <col min="1284" max="1284" width="13.85546875" style="78" customWidth="1"/>
    <col min="1285" max="1286" width="9" style="78" customWidth="1"/>
    <col min="1287" max="1287" width="11.28515625" style="78" customWidth="1"/>
    <col min="1288" max="1288" width="9.42578125" style="78" customWidth="1"/>
    <col min="1289" max="1536" width="9.140625" style="78"/>
    <col min="1537" max="1537" width="7.7109375" style="78" customWidth="1"/>
    <col min="1538" max="1538" width="67" style="78" customWidth="1"/>
    <col min="1539" max="1539" width="8.42578125" style="78" customWidth="1"/>
    <col min="1540" max="1540" width="13.85546875" style="78" customWidth="1"/>
    <col min="1541" max="1542" width="9" style="78" customWidth="1"/>
    <col min="1543" max="1543" width="11.28515625" style="78" customWidth="1"/>
    <col min="1544" max="1544" width="9.42578125" style="78" customWidth="1"/>
    <col min="1545" max="1792" width="9.140625" style="78"/>
    <col min="1793" max="1793" width="7.7109375" style="78" customWidth="1"/>
    <col min="1794" max="1794" width="67" style="78" customWidth="1"/>
    <col min="1795" max="1795" width="8.42578125" style="78" customWidth="1"/>
    <col min="1796" max="1796" width="13.85546875" style="78" customWidth="1"/>
    <col min="1797" max="1798" width="9" style="78" customWidth="1"/>
    <col min="1799" max="1799" width="11.28515625" style="78" customWidth="1"/>
    <col min="1800" max="1800" width="9.42578125" style="78" customWidth="1"/>
    <col min="1801" max="2048" width="9.140625" style="78"/>
    <col min="2049" max="2049" width="7.7109375" style="78" customWidth="1"/>
    <col min="2050" max="2050" width="67" style="78" customWidth="1"/>
    <col min="2051" max="2051" width="8.42578125" style="78" customWidth="1"/>
    <col min="2052" max="2052" width="13.85546875" style="78" customWidth="1"/>
    <col min="2053" max="2054" width="9" style="78" customWidth="1"/>
    <col min="2055" max="2055" width="11.28515625" style="78" customWidth="1"/>
    <col min="2056" max="2056" width="9.42578125" style="78" customWidth="1"/>
    <col min="2057" max="2304" width="9.140625" style="78"/>
    <col min="2305" max="2305" width="7.7109375" style="78" customWidth="1"/>
    <col min="2306" max="2306" width="67" style="78" customWidth="1"/>
    <col min="2307" max="2307" width="8.42578125" style="78" customWidth="1"/>
    <col min="2308" max="2308" width="13.85546875" style="78" customWidth="1"/>
    <col min="2309" max="2310" width="9" style="78" customWidth="1"/>
    <col min="2311" max="2311" width="11.28515625" style="78" customWidth="1"/>
    <col min="2312" max="2312" width="9.42578125" style="78" customWidth="1"/>
    <col min="2313" max="2560" width="9.140625" style="78"/>
    <col min="2561" max="2561" width="7.7109375" style="78" customWidth="1"/>
    <col min="2562" max="2562" width="67" style="78" customWidth="1"/>
    <col min="2563" max="2563" width="8.42578125" style="78" customWidth="1"/>
    <col min="2564" max="2564" width="13.85546875" style="78" customWidth="1"/>
    <col min="2565" max="2566" width="9" style="78" customWidth="1"/>
    <col min="2567" max="2567" width="11.28515625" style="78" customWidth="1"/>
    <col min="2568" max="2568" width="9.42578125" style="78" customWidth="1"/>
    <col min="2569" max="2816" width="9.140625" style="78"/>
    <col min="2817" max="2817" width="7.7109375" style="78" customWidth="1"/>
    <col min="2818" max="2818" width="67" style="78" customWidth="1"/>
    <col min="2819" max="2819" width="8.42578125" style="78" customWidth="1"/>
    <col min="2820" max="2820" width="13.85546875" style="78" customWidth="1"/>
    <col min="2821" max="2822" width="9" style="78" customWidth="1"/>
    <col min="2823" max="2823" width="11.28515625" style="78" customWidth="1"/>
    <col min="2824" max="2824" width="9.42578125" style="78" customWidth="1"/>
    <col min="2825" max="3072" width="9.140625" style="78"/>
    <col min="3073" max="3073" width="7.7109375" style="78" customWidth="1"/>
    <col min="3074" max="3074" width="67" style="78" customWidth="1"/>
    <col min="3075" max="3075" width="8.42578125" style="78" customWidth="1"/>
    <col min="3076" max="3076" width="13.85546875" style="78" customWidth="1"/>
    <col min="3077" max="3078" width="9" style="78" customWidth="1"/>
    <col min="3079" max="3079" width="11.28515625" style="78" customWidth="1"/>
    <col min="3080" max="3080" width="9.42578125" style="78" customWidth="1"/>
    <col min="3081" max="3328" width="9.140625" style="78"/>
    <col min="3329" max="3329" width="7.7109375" style="78" customWidth="1"/>
    <col min="3330" max="3330" width="67" style="78" customWidth="1"/>
    <col min="3331" max="3331" width="8.42578125" style="78" customWidth="1"/>
    <col min="3332" max="3332" width="13.85546875" style="78" customWidth="1"/>
    <col min="3333" max="3334" width="9" style="78" customWidth="1"/>
    <col min="3335" max="3335" width="11.28515625" style="78" customWidth="1"/>
    <col min="3336" max="3336" width="9.42578125" style="78" customWidth="1"/>
    <col min="3337" max="3584" width="9.140625" style="78"/>
    <col min="3585" max="3585" width="7.7109375" style="78" customWidth="1"/>
    <col min="3586" max="3586" width="67" style="78" customWidth="1"/>
    <col min="3587" max="3587" width="8.42578125" style="78" customWidth="1"/>
    <col min="3588" max="3588" width="13.85546875" style="78" customWidth="1"/>
    <col min="3589" max="3590" width="9" style="78" customWidth="1"/>
    <col min="3591" max="3591" width="11.28515625" style="78" customWidth="1"/>
    <col min="3592" max="3592" width="9.42578125" style="78" customWidth="1"/>
    <col min="3593" max="3840" width="9.140625" style="78"/>
    <col min="3841" max="3841" width="7.7109375" style="78" customWidth="1"/>
    <col min="3842" max="3842" width="67" style="78" customWidth="1"/>
    <col min="3843" max="3843" width="8.42578125" style="78" customWidth="1"/>
    <col min="3844" max="3844" width="13.85546875" style="78" customWidth="1"/>
    <col min="3845" max="3846" width="9" style="78" customWidth="1"/>
    <col min="3847" max="3847" width="11.28515625" style="78" customWidth="1"/>
    <col min="3848" max="3848" width="9.42578125" style="78" customWidth="1"/>
    <col min="3849" max="4096" width="9.140625" style="78"/>
    <col min="4097" max="4097" width="7.7109375" style="78" customWidth="1"/>
    <col min="4098" max="4098" width="67" style="78" customWidth="1"/>
    <col min="4099" max="4099" width="8.42578125" style="78" customWidth="1"/>
    <col min="4100" max="4100" width="13.85546875" style="78" customWidth="1"/>
    <col min="4101" max="4102" width="9" style="78" customWidth="1"/>
    <col min="4103" max="4103" width="11.28515625" style="78" customWidth="1"/>
    <col min="4104" max="4104" width="9.42578125" style="78" customWidth="1"/>
    <col min="4105" max="4352" width="9.140625" style="78"/>
    <col min="4353" max="4353" width="7.7109375" style="78" customWidth="1"/>
    <col min="4354" max="4354" width="67" style="78" customWidth="1"/>
    <col min="4355" max="4355" width="8.42578125" style="78" customWidth="1"/>
    <col min="4356" max="4356" width="13.85546875" style="78" customWidth="1"/>
    <col min="4357" max="4358" width="9" style="78" customWidth="1"/>
    <col min="4359" max="4359" width="11.28515625" style="78" customWidth="1"/>
    <col min="4360" max="4360" width="9.42578125" style="78" customWidth="1"/>
    <col min="4361" max="4608" width="9.140625" style="78"/>
    <col min="4609" max="4609" width="7.7109375" style="78" customWidth="1"/>
    <col min="4610" max="4610" width="67" style="78" customWidth="1"/>
    <col min="4611" max="4611" width="8.42578125" style="78" customWidth="1"/>
    <col min="4612" max="4612" width="13.85546875" style="78" customWidth="1"/>
    <col min="4613" max="4614" width="9" style="78" customWidth="1"/>
    <col min="4615" max="4615" width="11.28515625" style="78" customWidth="1"/>
    <col min="4616" max="4616" width="9.42578125" style="78" customWidth="1"/>
    <col min="4617" max="4864" width="9.140625" style="78"/>
    <col min="4865" max="4865" width="7.7109375" style="78" customWidth="1"/>
    <col min="4866" max="4866" width="67" style="78" customWidth="1"/>
    <col min="4867" max="4867" width="8.42578125" style="78" customWidth="1"/>
    <col min="4868" max="4868" width="13.85546875" style="78" customWidth="1"/>
    <col min="4869" max="4870" width="9" style="78" customWidth="1"/>
    <col min="4871" max="4871" width="11.28515625" style="78" customWidth="1"/>
    <col min="4872" max="4872" width="9.42578125" style="78" customWidth="1"/>
    <col min="4873" max="5120" width="9.140625" style="78"/>
    <col min="5121" max="5121" width="7.7109375" style="78" customWidth="1"/>
    <col min="5122" max="5122" width="67" style="78" customWidth="1"/>
    <col min="5123" max="5123" width="8.42578125" style="78" customWidth="1"/>
    <col min="5124" max="5124" width="13.85546875" style="78" customWidth="1"/>
    <col min="5125" max="5126" width="9" style="78" customWidth="1"/>
    <col min="5127" max="5127" width="11.28515625" style="78" customWidth="1"/>
    <col min="5128" max="5128" width="9.42578125" style="78" customWidth="1"/>
    <col min="5129" max="5376" width="9.140625" style="78"/>
    <col min="5377" max="5377" width="7.7109375" style="78" customWidth="1"/>
    <col min="5378" max="5378" width="67" style="78" customWidth="1"/>
    <col min="5379" max="5379" width="8.42578125" style="78" customWidth="1"/>
    <col min="5380" max="5380" width="13.85546875" style="78" customWidth="1"/>
    <col min="5381" max="5382" width="9" style="78" customWidth="1"/>
    <col min="5383" max="5383" width="11.28515625" style="78" customWidth="1"/>
    <col min="5384" max="5384" width="9.42578125" style="78" customWidth="1"/>
    <col min="5385" max="5632" width="9.140625" style="78"/>
    <col min="5633" max="5633" width="7.7109375" style="78" customWidth="1"/>
    <col min="5634" max="5634" width="67" style="78" customWidth="1"/>
    <col min="5635" max="5635" width="8.42578125" style="78" customWidth="1"/>
    <col min="5636" max="5636" width="13.85546875" style="78" customWidth="1"/>
    <col min="5637" max="5638" width="9" style="78" customWidth="1"/>
    <col min="5639" max="5639" width="11.28515625" style="78" customWidth="1"/>
    <col min="5640" max="5640" width="9.42578125" style="78" customWidth="1"/>
    <col min="5641" max="5888" width="9.140625" style="78"/>
    <col min="5889" max="5889" width="7.7109375" style="78" customWidth="1"/>
    <col min="5890" max="5890" width="67" style="78" customWidth="1"/>
    <col min="5891" max="5891" width="8.42578125" style="78" customWidth="1"/>
    <col min="5892" max="5892" width="13.85546875" style="78" customWidth="1"/>
    <col min="5893" max="5894" width="9" style="78" customWidth="1"/>
    <col min="5895" max="5895" width="11.28515625" style="78" customWidth="1"/>
    <col min="5896" max="5896" width="9.42578125" style="78" customWidth="1"/>
    <col min="5897" max="6144" width="9.140625" style="78"/>
    <col min="6145" max="6145" width="7.7109375" style="78" customWidth="1"/>
    <col min="6146" max="6146" width="67" style="78" customWidth="1"/>
    <col min="6147" max="6147" width="8.42578125" style="78" customWidth="1"/>
    <col min="6148" max="6148" width="13.85546875" style="78" customWidth="1"/>
    <col min="6149" max="6150" width="9" style="78" customWidth="1"/>
    <col min="6151" max="6151" width="11.28515625" style="78" customWidth="1"/>
    <col min="6152" max="6152" width="9.42578125" style="78" customWidth="1"/>
    <col min="6153" max="6400" width="9.140625" style="78"/>
    <col min="6401" max="6401" width="7.7109375" style="78" customWidth="1"/>
    <col min="6402" max="6402" width="67" style="78" customWidth="1"/>
    <col min="6403" max="6403" width="8.42578125" style="78" customWidth="1"/>
    <col min="6404" max="6404" width="13.85546875" style="78" customWidth="1"/>
    <col min="6405" max="6406" width="9" style="78" customWidth="1"/>
    <col min="6407" max="6407" width="11.28515625" style="78" customWidth="1"/>
    <col min="6408" max="6408" width="9.42578125" style="78" customWidth="1"/>
    <col min="6409" max="6656" width="9.140625" style="78"/>
    <col min="6657" max="6657" width="7.7109375" style="78" customWidth="1"/>
    <col min="6658" max="6658" width="67" style="78" customWidth="1"/>
    <col min="6659" max="6659" width="8.42578125" style="78" customWidth="1"/>
    <col min="6660" max="6660" width="13.85546875" style="78" customWidth="1"/>
    <col min="6661" max="6662" width="9" style="78" customWidth="1"/>
    <col min="6663" max="6663" width="11.28515625" style="78" customWidth="1"/>
    <col min="6664" max="6664" width="9.42578125" style="78" customWidth="1"/>
    <col min="6665" max="6912" width="9.140625" style="78"/>
    <col min="6913" max="6913" width="7.7109375" style="78" customWidth="1"/>
    <col min="6914" max="6914" width="67" style="78" customWidth="1"/>
    <col min="6915" max="6915" width="8.42578125" style="78" customWidth="1"/>
    <col min="6916" max="6916" width="13.85546875" style="78" customWidth="1"/>
    <col min="6917" max="6918" width="9" style="78" customWidth="1"/>
    <col min="6919" max="6919" width="11.28515625" style="78" customWidth="1"/>
    <col min="6920" max="6920" width="9.42578125" style="78" customWidth="1"/>
    <col min="6921" max="7168" width="9.140625" style="78"/>
    <col min="7169" max="7169" width="7.7109375" style="78" customWidth="1"/>
    <col min="7170" max="7170" width="67" style="78" customWidth="1"/>
    <col min="7171" max="7171" width="8.42578125" style="78" customWidth="1"/>
    <col min="7172" max="7172" width="13.85546875" style="78" customWidth="1"/>
    <col min="7173" max="7174" width="9" style="78" customWidth="1"/>
    <col min="7175" max="7175" width="11.28515625" style="78" customWidth="1"/>
    <col min="7176" max="7176" width="9.42578125" style="78" customWidth="1"/>
    <col min="7177" max="7424" width="9.140625" style="78"/>
    <col min="7425" max="7425" width="7.7109375" style="78" customWidth="1"/>
    <col min="7426" max="7426" width="67" style="78" customWidth="1"/>
    <col min="7427" max="7427" width="8.42578125" style="78" customWidth="1"/>
    <col min="7428" max="7428" width="13.85546875" style="78" customWidth="1"/>
    <col min="7429" max="7430" width="9" style="78" customWidth="1"/>
    <col min="7431" max="7431" width="11.28515625" style="78" customWidth="1"/>
    <col min="7432" max="7432" width="9.42578125" style="78" customWidth="1"/>
    <col min="7433" max="7680" width="9.140625" style="78"/>
    <col min="7681" max="7681" width="7.7109375" style="78" customWidth="1"/>
    <col min="7682" max="7682" width="67" style="78" customWidth="1"/>
    <col min="7683" max="7683" width="8.42578125" style="78" customWidth="1"/>
    <col min="7684" max="7684" width="13.85546875" style="78" customWidth="1"/>
    <col min="7685" max="7686" width="9" style="78" customWidth="1"/>
    <col min="7687" max="7687" width="11.28515625" style="78" customWidth="1"/>
    <col min="7688" max="7688" width="9.42578125" style="78" customWidth="1"/>
    <col min="7689" max="7936" width="9.140625" style="78"/>
    <col min="7937" max="7937" width="7.7109375" style="78" customWidth="1"/>
    <col min="7938" max="7938" width="67" style="78" customWidth="1"/>
    <col min="7939" max="7939" width="8.42578125" style="78" customWidth="1"/>
    <col min="7940" max="7940" width="13.85546875" style="78" customWidth="1"/>
    <col min="7941" max="7942" width="9" style="78" customWidth="1"/>
    <col min="7943" max="7943" width="11.28515625" style="78" customWidth="1"/>
    <col min="7944" max="7944" width="9.42578125" style="78" customWidth="1"/>
    <col min="7945" max="8192" width="9.140625" style="78"/>
    <col min="8193" max="8193" width="7.7109375" style="78" customWidth="1"/>
    <col min="8194" max="8194" width="67" style="78" customWidth="1"/>
    <col min="8195" max="8195" width="8.42578125" style="78" customWidth="1"/>
    <col min="8196" max="8196" width="13.85546875" style="78" customWidth="1"/>
    <col min="8197" max="8198" width="9" style="78" customWidth="1"/>
    <col min="8199" max="8199" width="11.28515625" style="78" customWidth="1"/>
    <col min="8200" max="8200" width="9.42578125" style="78" customWidth="1"/>
    <col min="8201" max="8448" width="9.140625" style="78"/>
    <col min="8449" max="8449" width="7.7109375" style="78" customWidth="1"/>
    <col min="8450" max="8450" width="67" style="78" customWidth="1"/>
    <col min="8451" max="8451" width="8.42578125" style="78" customWidth="1"/>
    <col min="8452" max="8452" width="13.85546875" style="78" customWidth="1"/>
    <col min="8453" max="8454" width="9" style="78" customWidth="1"/>
    <col min="8455" max="8455" width="11.28515625" style="78" customWidth="1"/>
    <col min="8456" max="8456" width="9.42578125" style="78" customWidth="1"/>
    <col min="8457" max="8704" width="9.140625" style="78"/>
    <col min="8705" max="8705" width="7.7109375" style="78" customWidth="1"/>
    <col min="8706" max="8706" width="67" style="78" customWidth="1"/>
    <col min="8707" max="8707" width="8.42578125" style="78" customWidth="1"/>
    <col min="8708" max="8708" width="13.85546875" style="78" customWidth="1"/>
    <col min="8709" max="8710" width="9" style="78" customWidth="1"/>
    <col min="8711" max="8711" width="11.28515625" style="78" customWidth="1"/>
    <col min="8712" max="8712" width="9.42578125" style="78" customWidth="1"/>
    <col min="8713" max="8960" width="9.140625" style="78"/>
    <col min="8961" max="8961" width="7.7109375" style="78" customWidth="1"/>
    <col min="8962" max="8962" width="67" style="78" customWidth="1"/>
    <col min="8963" max="8963" width="8.42578125" style="78" customWidth="1"/>
    <col min="8964" max="8964" width="13.85546875" style="78" customWidth="1"/>
    <col min="8965" max="8966" width="9" style="78" customWidth="1"/>
    <col min="8967" max="8967" width="11.28515625" style="78" customWidth="1"/>
    <col min="8968" max="8968" width="9.42578125" style="78" customWidth="1"/>
    <col min="8969" max="9216" width="9.140625" style="78"/>
    <col min="9217" max="9217" width="7.7109375" style="78" customWidth="1"/>
    <col min="9218" max="9218" width="67" style="78" customWidth="1"/>
    <col min="9219" max="9219" width="8.42578125" style="78" customWidth="1"/>
    <col min="9220" max="9220" width="13.85546875" style="78" customWidth="1"/>
    <col min="9221" max="9222" width="9" style="78" customWidth="1"/>
    <col min="9223" max="9223" width="11.28515625" style="78" customWidth="1"/>
    <col min="9224" max="9224" width="9.42578125" style="78" customWidth="1"/>
    <col min="9225" max="9472" width="9.140625" style="78"/>
    <col min="9473" max="9473" width="7.7109375" style="78" customWidth="1"/>
    <col min="9474" max="9474" width="67" style="78" customWidth="1"/>
    <col min="9475" max="9475" width="8.42578125" style="78" customWidth="1"/>
    <col min="9476" max="9476" width="13.85546875" style="78" customWidth="1"/>
    <col min="9477" max="9478" width="9" style="78" customWidth="1"/>
    <col min="9479" max="9479" width="11.28515625" style="78" customWidth="1"/>
    <col min="9480" max="9480" width="9.42578125" style="78" customWidth="1"/>
    <col min="9481" max="9728" width="9.140625" style="78"/>
    <col min="9729" max="9729" width="7.7109375" style="78" customWidth="1"/>
    <col min="9730" max="9730" width="67" style="78" customWidth="1"/>
    <col min="9731" max="9731" width="8.42578125" style="78" customWidth="1"/>
    <col min="9732" max="9732" width="13.85546875" style="78" customWidth="1"/>
    <col min="9733" max="9734" width="9" style="78" customWidth="1"/>
    <col min="9735" max="9735" width="11.28515625" style="78" customWidth="1"/>
    <col min="9736" max="9736" width="9.42578125" style="78" customWidth="1"/>
    <col min="9737" max="9984" width="9.140625" style="78"/>
    <col min="9985" max="9985" width="7.7109375" style="78" customWidth="1"/>
    <col min="9986" max="9986" width="67" style="78" customWidth="1"/>
    <col min="9987" max="9987" width="8.42578125" style="78" customWidth="1"/>
    <col min="9988" max="9988" width="13.85546875" style="78" customWidth="1"/>
    <col min="9989" max="9990" width="9" style="78" customWidth="1"/>
    <col min="9991" max="9991" width="11.28515625" style="78" customWidth="1"/>
    <col min="9992" max="9992" width="9.42578125" style="78" customWidth="1"/>
    <col min="9993" max="10240" width="9.140625" style="78"/>
    <col min="10241" max="10241" width="7.7109375" style="78" customWidth="1"/>
    <col min="10242" max="10242" width="67" style="78" customWidth="1"/>
    <col min="10243" max="10243" width="8.42578125" style="78" customWidth="1"/>
    <col min="10244" max="10244" width="13.85546875" style="78" customWidth="1"/>
    <col min="10245" max="10246" width="9" style="78" customWidth="1"/>
    <col min="10247" max="10247" width="11.28515625" style="78" customWidth="1"/>
    <col min="10248" max="10248" width="9.42578125" style="78" customWidth="1"/>
    <col min="10249" max="10496" width="9.140625" style="78"/>
    <col min="10497" max="10497" width="7.7109375" style="78" customWidth="1"/>
    <col min="10498" max="10498" width="67" style="78" customWidth="1"/>
    <col min="10499" max="10499" width="8.42578125" style="78" customWidth="1"/>
    <col min="10500" max="10500" width="13.85546875" style="78" customWidth="1"/>
    <col min="10501" max="10502" width="9" style="78" customWidth="1"/>
    <col min="10503" max="10503" width="11.28515625" style="78" customWidth="1"/>
    <col min="10504" max="10504" width="9.42578125" style="78" customWidth="1"/>
    <col min="10505" max="10752" width="9.140625" style="78"/>
    <col min="10753" max="10753" width="7.7109375" style="78" customWidth="1"/>
    <col min="10754" max="10754" width="67" style="78" customWidth="1"/>
    <col min="10755" max="10755" width="8.42578125" style="78" customWidth="1"/>
    <col min="10756" max="10756" width="13.85546875" style="78" customWidth="1"/>
    <col min="10757" max="10758" width="9" style="78" customWidth="1"/>
    <col min="10759" max="10759" width="11.28515625" style="78" customWidth="1"/>
    <col min="10760" max="10760" width="9.42578125" style="78" customWidth="1"/>
    <col min="10761" max="11008" width="9.140625" style="78"/>
    <col min="11009" max="11009" width="7.7109375" style="78" customWidth="1"/>
    <col min="11010" max="11010" width="67" style="78" customWidth="1"/>
    <col min="11011" max="11011" width="8.42578125" style="78" customWidth="1"/>
    <col min="11012" max="11012" width="13.85546875" style="78" customWidth="1"/>
    <col min="11013" max="11014" width="9" style="78" customWidth="1"/>
    <col min="11015" max="11015" width="11.28515625" style="78" customWidth="1"/>
    <col min="11016" max="11016" width="9.42578125" style="78" customWidth="1"/>
    <col min="11017" max="11264" width="9.140625" style="78"/>
    <col min="11265" max="11265" width="7.7109375" style="78" customWidth="1"/>
    <col min="11266" max="11266" width="67" style="78" customWidth="1"/>
    <col min="11267" max="11267" width="8.42578125" style="78" customWidth="1"/>
    <col min="11268" max="11268" width="13.85546875" style="78" customWidth="1"/>
    <col min="11269" max="11270" width="9" style="78" customWidth="1"/>
    <col min="11271" max="11271" width="11.28515625" style="78" customWidth="1"/>
    <col min="11272" max="11272" width="9.42578125" style="78" customWidth="1"/>
    <col min="11273" max="11520" width="9.140625" style="78"/>
    <col min="11521" max="11521" width="7.7109375" style="78" customWidth="1"/>
    <col min="11522" max="11522" width="67" style="78" customWidth="1"/>
    <col min="11523" max="11523" width="8.42578125" style="78" customWidth="1"/>
    <col min="11524" max="11524" width="13.85546875" style="78" customWidth="1"/>
    <col min="11525" max="11526" width="9" style="78" customWidth="1"/>
    <col min="11527" max="11527" width="11.28515625" style="78" customWidth="1"/>
    <col min="11528" max="11528" width="9.42578125" style="78" customWidth="1"/>
    <col min="11529" max="11776" width="9.140625" style="78"/>
    <col min="11777" max="11777" width="7.7109375" style="78" customWidth="1"/>
    <col min="11778" max="11778" width="67" style="78" customWidth="1"/>
    <col min="11779" max="11779" width="8.42578125" style="78" customWidth="1"/>
    <col min="11780" max="11780" width="13.85546875" style="78" customWidth="1"/>
    <col min="11781" max="11782" width="9" style="78" customWidth="1"/>
    <col min="11783" max="11783" width="11.28515625" style="78" customWidth="1"/>
    <col min="11784" max="11784" width="9.42578125" style="78" customWidth="1"/>
    <col min="11785" max="12032" width="9.140625" style="78"/>
    <col min="12033" max="12033" width="7.7109375" style="78" customWidth="1"/>
    <col min="12034" max="12034" width="67" style="78" customWidth="1"/>
    <col min="12035" max="12035" width="8.42578125" style="78" customWidth="1"/>
    <col min="12036" max="12036" width="13.85546875" style="78" customWidth="1"/>
    <col min="12037" max="12038" width="9" style="78" customWidth="1"/>
    <col min="12039" max="12039" width="11.28515625" style="78" customWidth="1"/>
    <col min="12040" max="12040" width="9.42578125" style="78" customWidth="1"/>
    <col min="12041" max="12288" width="9.140625" style="78"/>
    <col min="12289" max="12289" width="7.7109375" style="78" customWidth="1"/>
    <col min="12290" max="12290" width="67" style="78" customWidth="1"/>
    <col min="12291" max="12291" width="8.42578125" style="78" customWidth="1"/>
    <col min="12292" max="12292" width="13.85546875" style="78" customWidth="1"/>
    <col min="12293" max="12294" width="9" style="78" customWidth="1"/>
    <col min="12295" max="12295" width="11.28515625" style="78" customWidth="1"/>
    <col min="12296" max="12296" width="9.42578125" style="78" customWidth="1"/>
    <col min="12297" max="12544" width="9.140625" style="78"/>
    <col min="12545" max="12545" width="7.7109375" style="78" customWidth="1"/>
    <col min="12546" max="12546" width="67" style="78" customWidth="1"/>
    <col min="12547" max="12547" width="8.42578125" style="78" customWidth="1"/>
    <col min="12548" max="12548" width="13.85546875" style="78" customWidth="1"/>
    <col min="12549" max="12550" width="9" style="78" customWidth="1"/>
    <col min="12551" max="12551" width="11.28515625" style="78" customWidth="1"/>
    <col min="12552" max="12552" width="9.42578125" style="78" customWidth="1"/>
    <col min="12553" max="12800" width="9.140625" style="78"/>
    <col min="12801" max="12801" width="7.7109375" style="78" customWidth="1"/>
    <col min="12802" max="12802" width="67" style="78" customWidth="1"/>
    <col min="12803" max="12803" width="8.42578125" style="78" customWidth="1"/>
    <col min="12804" max="12804" width="13.85546875" style="78" customWidth="1"/>
    <col min="12805" max="12806" width="9" style="78" customWidth="1"/>
    <col min="12807" max="12807" width="11.28515625" style="78" customWidth="1"/>
    <col min="12808" max="12808" width="9.42578125" style="78" customWidth="1"/>
    <col min="12809" max="13056" width="9.140625" style="78"/>
    <col min="13057" max="13057" width="7.7109375" style="78" customWidth="1"/>
    <col min="13058" max="13058" width="67" style="78" customWidth="1"/>
    <col min="13059" max="13059" width="8.42578125" style="78" customWidth="1"/>
    <col min="13060" max="13060" width="13.85546875" style="78" customWidth="1"/>
    <col min="13061" max="13062" width="9" style="78" customWidth="1"/>
    <col min="13063" max="13063" width="11.28515625" style="78" customWidth="1"/>
    <col min="13064" max="13064" width="9.42578125" style="78" customWidth="1"/>
    <col min="13065" max="13312" width="9.140625" style="78"/>
    <col min="13313" max="13313" width="7.7109375" style="78" customWidth="1"/>
    <col min="13314" max="13314" width="67" style="78" customWidth="1"/>
    <col min="13315" max="13315" width="8.42578125" style="78" customWidth="1"/>
    <col min="13316" max="13316" width="13.85546875" style="78" customWidth="1"/>
    <col min="13317" max="13318" width="9" style="78" customWidth="1"/>
    <col min="13319" max="13319" width="11.28515625" style="78" customWidth="1"/>
    <col min="13320" max="13320" width="9.42578125" style="78" customWidth="1"/>
    <col min="13321" max="13568" width="9.140625" style="78"/>
    <col min="13569" max="13569" width="7.7109375" style="78" customWidth="1"/>
    <col min="13570" max="13570" width="67" style="78" customWidth="1"/>
    <col min="13571" max="13571" width="8.42578125" style="78" customWidth="1"/>
    <col min="13572" max="13572" width="13.85546875" style="78" customWidth="1"/>
    <col min="13573" max="13574" width="9" style="78" customWidth="1"/>
    <col min="13575" max="13575" width="11.28515625" style="78" customWidth="1"/>
    <col min="13576" max="13576" width="9.42578125" style="78" customWidth="1"/>
    <col min="13577" max="13824" width="9.140625" style="78"/>
    <col min="13825" max="13825" width="7.7109375" style="78" customWidth="1"/>
    <col min="13826" max="13826" width="67" style="78" customWidth="1"/>
    <col min="13827" max="13827" width="8.42578125" style="78" customWidth="1"/>
    <col min="13828" max="13828" width="13.85546875" style="78" customWidth="1"/>
    <col min="13829" max="13830" width="9" style="78" customWidth="1"/>
    <col min="13831" max="13831" width="11.28515625" style="78" customWidth="1"/>
    <col min="13832" max="13832" width="9.42578125" style="78" customWidth="1"/>
    <col min="13833" max="14080" width="9.140625" style="78"/>
    <col min="14081" max="14081" width="7.7109375" style="78" customWidth="1"/>
    <col min="14082" max="14082" width="67" style="78" customWidth="1"/>
    <col min="14083" max="14083" width="8.42578125" style="78" customWidth="1"/>
    <col min="14084" max="14084" width="13.85546875" style="78" customWidth="1"/>
    <col min="14085" max="14086" width="9" style="78" customWidth="1"/>
    <col min="14087" max="14087" width="11.28515625" style="78" customWidth="1"/>
    <col min="14088" max="14088" width="9.42578125" style="78" customWidth="1"/>
    <col min="14089" max="14336" width="9.140625" style="78"/>
    <col min="14337" max="14337" width="7.7109375" style="78" customWidth="1"/>
    <col min="14338" max="14338" width="67" style="78" customWidth="1"/>
    <col min="14339" max="14339" width="8.42578125" style="78" customWidth="1"/>
    <col min="14340" max="14340" width="13.85546875" style="78" customWidth="1"/>
    <col min="14341" max="14342" width="9" style="78" customWidth="1"/>
    <col min="14343" max="14343" width="11.28515625" style="78" customWidth="1"/>
    <col min="14344" max="14344" width="9.42578125" style="78" customWidth="1"/>
    <col min="14345" max="14592" width="9.140625" style="78"/>
    <col min="14593" max="14593" width="7.7109375" style="78" customWidth="1"/>
    <col min="14594" max="14594" width="67" style="78" customWidth="1"/>
    <col min="14595" max="14595" width="8.42578125" style="78" customWidth="1"/>
    <col min="14596" max="14596" width="13.85546875" style="78" customWidth="1"/>
    <col min="14597" max="14598" width="9" style="78" customWidth="1"/>
    <col min="14599" max="14599" width="11.28515625" style="78" customWidth="1"/>
    <col min="14600" max="14600" width="9.42578125" style="78" customWidth="1"/>
    <col min="14601" max="14848" width="9.140625" style="78"/>
    <col min="14849" max="14849" width="7.7109375" style="78" customWidth="1"/>
    <col min="14850" max="14850" width="67" style="78" customWidth="1"/>
    <col min="14851" max="14851" width="8.42578125" style="78" customWidth="1"/>
    <col min="14852" max="14852" width="13.85546875" style="78" customWidth="1"/>
    <col min="14853" max="14854" width="9" style="78" customWidth="1"/>
    <col min="14855" max="14855" width="11.28515625" style="78" customWidth="1"/>
    <col min="14856" max="14856" width="9.42578125" style="78" customWidth="1"/>
    <col min="14857" max="15104" width="9.140625" style="78"/>
    <col min="15105" max="15105" width="7.7109375" style="78" customWidth="1"/>
    <col min="15106" max="15106" width="67" style="78" customWidth="1"/>
    <col min="15107" max="15107" width="8.42578125" style="78" customWidth="1"/>
    <col min="15108" max="15108" width="13.85546875" style="78" customWidth="1"/>
    <col min="15109" max="15110" width="9" style="78" customWidth="1"/>
    <col min="15111" max="15111" width="11.28515625" style="78" customWidth="1"/>
    <col min="15112" max="15112" width="9.42578125" style="78" customWidth="1"/>
    <col min="15113" max="15360" width="9.140625" style="78"/>
    <col min="15361" max="15361" width="7.7109375" style="78" customWidth="1"/>
    <col min="15362" max="15362" width="67" style="78" customWidth="1"/>
    <col min="15363" max="15363" width="8.42578125" style="78" customWidth="1"/>
    <col min="15364" max="15364" width="13.85546875" style="78" customWidth="1"/>
    <col min="15365" max="15366" width="9" style="78" customWidth="1"/>
    <col min="15367" max="15367" width="11.28515625" style="78" customWidth="1"/>
    <col min="15368" max="15368" width="9.42578125" style="78" customWidth="1"/>
    <col min="15369" max="15616" width="9.140625" style="78"/>
    <col min="15617" max="15617" width="7.7109375" style="78" customWidth="1"/>
    <col min="15618" max="15618" width="67" style="78" customWidth="1"/>
    <col min="15619" max="15619" width="8.42578125" style="78" customWidth="1"/>
    <col min="15620" max="15620" width="13.85546875" style="78" customWidth="1"/>
    <col min="15621" max="15622" width="9" style="78" customWidth="1"/>
    <col min="15623" max="15623" width="11.28515625" style="78" customWidth="1"/>
    <col min="15624" max="15624" width="9.42578125" style="78" customWidth="1"/>
    <col min="15625" max="15872" width="9.140625" style="78"/>
    <col min="15873" max="15873" width="7.7109375" style="78" customWidth="1"/>
    <col min="15874" max="15874" width="67" style="78" customWidth="1"/>
    <col min="15875" max="15875" width="8.42578125" style="78" customWidth="1"/>
    <col min="15876" max="15876" width="13.85546875" style="78" customWidth="1"/>
    <col min="15877" max="15878" width="9" style="78" customWidth="1"/>
    <col min="15879" max="15879" width="11.28515625" style="78" customWidth="1"/>
    <col min="15880" max="15880" width="9.42578125" style="78" customWidth="1"/>
    <col min="15881" max="16128" width="9.140625" style="78"/>
    <col min="16129" max="16129" width="7.7109375" style="78" customWidth="1"/>
    <col min="16130" max="16130" width="67" style="78" customWidth="1"/>
    <col min="16131" max="16131" width="8.42578125" style="78" customWidth="1"/>
    <col min="16132" max="16132" width="13.85546875" style="78" customWidth="1"/>
    <col min="16133" max="16134" width="9" style="78" customWidth="1"/>
    <col min="16135" max="16135" width="11.28515625" style="78" customWidth="1"/>
    <col min="16136" max="16136" width="9.42578125" style="78" customWidth="1"/>
    <col min="16137" max="16384" width="9.140625" style="78"/>
  </cols>
  <sheetData>
    <row r="1" spans="1:10" ht="88.5" customHeight="1">
      <c r="A1" s="331"/>
      <c r="B1" s="331"/>
      <c r="C1" s="331"/>
      <c r="D1" s="331"/>
      <c r="E1" s="331"/>
      <c r="F1" s="331"/>
      <c r="G1" s="331"/>
      <c r="H1" s="331"/>
      <c r="I1" s="77"/>
    </row>
    <row r="2" spans="1:10">
      <c r="A2" s="332" t="s">
        <v>0</v>
      </c>
      <c r="B2" s="332"/>
      <c r="C2" s="332"/>
      <c r="D2" s="332"/>
      <c r="E2" s="332"/>
      <c r="F2" s="332"/>
      <c r="G2" s="332"/>
      <c r="H2" s="332"/>
      <c r="I2" s="77"/>
    </row>
    <row r="3" spans="1:10">
      <c r="A3" s="332" t="str">
        <f>'ORÇ BASE'!$A$3</f>
        <v>LOCAL: SÍTIO ESPINHOS - ZONA RURAL DE TERRA NOVA/PE</v>
      </c>
      <c r="B3" s="332"/>
      <c r="C3" s="332"/>
      <c r="D3" s="332"/>
      <c r="E3" s="332"/>
      <c r="F3" s="332"/>
      <c r="G3" s="332"/>
      <c r="H3" s="332"/>
      <c r="I3" s="77"/>
    </row>
    <row r="4" spans="1:10">
      <c r="A4" s="332" t="str">
        <f>'ORÇ BASE'!$A$4</f>
        <v>OBJETO: CONSTRUÇÃO DE UMA PRAÇA NO SÍTIO ESPINHOS</v>
      </c>
      <c r="B4" s="332"/>
      <c r="C4" s="332"/>
      <c r="D4" s="332"/>
      <c r="E4" s="332"/>
      <c r="F4" s="332"/>
      <c r="G4" s="332"/>
      <c r="H4" s="332"/>
      <c r="I4" s="77"/>
    </row>
    <row r="5" spans="1:10">
      <c r="A5" s="333"/>
      <c r="B5" s="333"/>
      <c r="C5" s="333"/>
      <c r="D5" s="333"/>
      <c r="E5" s="333"/>
      <c r="F5" s="333"/>
      <c r="G5" s="333"/>
      <c r="H5" s="333"/>
      <c r="I5" s="77"/>
    </row>
    <row r="6" spans="1:10">
      <c r="A6" s="331" t="s">
        <v>108</v>
      </c>
      <c r="B6" s="331"/>
      <c r="C6" s="331"/>
      <c r="D6" s="331"/>
      <c r="E6" s="331"/>
      <c r="F6" s="331"/>
      <c r="G6" s="331"/>
      <c r="H6" s="331"/>
      <c r="I6" s="77"/>
    </row>
    <row r="7" spans="1:10">
      <c r="A7" s="79"/>
      <c r="B7" s="63"/>
      <c r="C7" s="80"/>
      <c r="D7" s="81"/>
      <c r="E7" s="81"/>
      <c r="F7" s="82"/>
      <c r="G7" s="82"/>
      <c r="H7" s="83"/>
      <c r="I7" s="84"/>
      <c r="J7" s="85"/>
    </row>
    <row r="8" spans="1:10">
      <c r="A8" s="63" t="s">
        <v>109</v>
      </c>
      <c r="B8" s="63" t="s">
        <v>5</v>
      </c>
      <c r="C8" s="63" t="s">
        <v>6</v>
      </c>
      <c r="D8" s="63" t="s">
        <v>110</v>
      </c>
      <c r="E8" s="63" t="s">
        <v>111</v>
      </c>
      <c r="F8" s="63" t="s">
        <v>112</v>
      </c>
      <c r="G8" s="63" t="s">
        <v>113</v>
      </c>
      <c r="H8" s="63" t="s">
        <v>114</v>
      </c>
    </row>
    <row r="9" spans="1:10">
      <c r="A9" s="86" t="s">
        <v>12</v>
      </c>
      <c r="B9" s="87" t="s">
        <v>115</v>
      </c>
      <c r="C9" s="63"/>
      <c r="D9" s="63"/>
      <c r="E9" s="63"/>
      <c r="F9" s="63"/>
      <c r="G9" s="63"/>
      <c r="H9" s="63"/>
    </row>
    <row r="10" spans="1:10" s="89" customFormat="1" ht="25.5">
      <c r="A10" s="29" t="s">
        <v>14</v>
      </c>
      <c r="B10" s="31" t="s">
        <v>16</v>
      </c>
      <c r="C10" s="52" t="s">
        <v>17</v>
      </c>
      <c r="D10" s="88"/>
      <c r="E10" s="88"/>
      <c r="F10" s="88"/>
      <c r="G10" s="88"/>
      <c r="H10" s="88"/>
    </row>
    <row r="11" spans="1:10" s="89" customFormat="1">
      <c r="A11" s="88"/>
      <c r="B11" s="90" t="s">
        <v>116</v>
      </c>
      <c r="C11" s="88"/>
      <c r="D11" s="88">
        <v>3</v>
      </c>
      <c r="E11" s="88">
        <v>2</v>
      </c>
      <c r="F11" s="88"/>
      <c r="G11" s="88"/>
      <c r="H11" s="88">
        <f>ROUND(E11*D11,2)</f>
        <v>6</v>
      </c>
    </row>
    <row r="12" spans="1:10" s="89" customFormat="1">
      <c r="A12" s="88"/>
      <c r="B12" s="90"/>
      <c r="C12" s="88"/>
      <c r="D12" s="88"/>
      <c r="E12" s="88"/>
      <c r="F12" s="88"/>
      <c r="G12" s="91" t="s">
        <v>114</v>
      </c>
      <c r="H12" s="91">
        <f>H11</f>
        <v>6</v>
      </c>
    </row>
    <row r="13" spans="1:10" s="89" customFormat="1">
      <c r="A13" s="88"/>
      <c r="B13" s="90"/>
      <c r="C13" s="88"/>
      <c r="D13" s="88"/>
      <c r="E13" s="88"/>
      <c r="F13" s="88"/>
      <c r="G13" s="88"/>
      <c r="H13" s="88"/>
    </row>
    <row r="14" spans="1:10" s="89" customFormat="1">
      <c r="A14" s="300" t="s">
        <v>22</v>
      </c>
      <c r="B14" s="301" t="s">
        <v>471</v>
      </c>
      <c r="C14" s="302"/>
      <c r="D14" s="88"/>
      <c r="E14" s="88"/>
      <c r="F14" s="88"/>
      <c r="G14" s="88"/>
      <c r="H14" s="88"/>
    </row>
    <row r="15" spans="1:10" s="89" customFormat="1">
      <c r="A15" s="300" t="s">
        <v>23</v>
      </c>
      <c r="B15" s="301" t="s">
        <v>24</v>
      </c>
      <c r="C15" s="302"/>
      <c r="D15" s="88"/>
      <c r="E15" s="88"/>
      <c r="F15" s="88"/>
      <c r="G15" s="88"/>
      <c r="H15" s="88"/>
    </row>
    <row r="16" spans="1:10" s="89" customFormat="1" ht="38.25">
      <c r="A16" s="303" t="s">
        <v>25</v>
      </c>
      <c r="B16" s="304" t="s">
        <v>475</v>
      </c>
      <c r="C16" s="305" t="s">
        <v>20</v>
      </c>
      <c r="D16" s="88"/>
      <c r="E16" s="88"/>
      <c r="F16" s="88"/>
      <c r="G16" s="88"/>
      <c r="H16" s="88"/>
    </row>
    <row r="17" spans="1:8" s="89" customFormat="1">
      <c r="A17" s="41"/>
      <c r="B17" s="94" t="s">
        <v>478</v>
      </c>
      <c r="C17" s="54"/>
      <c r="D17" s="88">
        <f>34+9+9+32+1.5+1.5</f>
        <v>87</v>
      </c>
      <c r="E17" s="88"/>
      <c r="F17" s="88"/>
      <c r="G17" s="88">
        <v>1</v>
      </c>
      <c r="H17" s="88">
        <f>ROUND(G17*D17,2)</f>
        <v>87</v>
      </c>
    </row>
    <row r="18" spans="1:8" s="89" customFormat="1">
      <c r="A18" s="41"/>
      <c r="B18" s="94" t="s">
        <v>479</v>
      </c>
      <c r="C18" s="54"/>
      <c r="D18" s="88">
        <f>2.6+2.5+3.75</f>
        <v>8.85</v>
      </c>
      <c r="E18" s="88"/>
      <c r="F18" s="88"/>
      <c r="G18" s="88">
        <v>6</v>
      </c>
      <c r="H18" s="88">
        <f>ROUND(G18*D18,2)</f>
        <v>53.1</v>
      </c>
    </row>
    <row r="19" spans="1:8" s="89" customFormat="1">
      <c r="A19" s="41"/>
      <c r="B19" s="94"/>
      <c r="C19" s="54"/>
      <c r="D19" s="88">
        <f>9.4+9.4+7.2+7.2+3.75+3.75+3.75+3.75</f>
        <v>48.2</v>
      </c>
      <c r="E19" s="88"/>
      <c r="F19" s="88"/>
      <c r="G19" s="88">
        <v>1</v>
      </c>
      <c r="H19" s="88">
        <f t="shared" ref="H19" si="0">ROUND(G19*D19,2)</f>
        <v>48.2</v>
      </c>
    </row>
    <row r="20" spans="1:8" s="89" customFormat="1">
      <c r="A20" s="41"/>
      <c r="B20" s="94"/>
      <c r="C20" s="54"/>
      <c r="D20" s="88"/>
      <c r="E20" s="88"/>
      <c r="F20" s="88"/>
      <c r="G20" s="91" t="s">
        <v>114</v>
      </c>
      <c r="H20" s="91">
        <f>SUM(H17:H19)</f>
        <v>188.3</v>
      </c>
    </row>
    <row r="21" spans="1:8" s="89" customFormat="1">
      <c r="A21" s="41"/>
      <c r="B21" s="94"/>
      <c r="C21" s="54"/>
      <c r="D21" s="88"/>
      <c r="E21" s="88"/>
      <c r="F21" s="88"/>
      <c r="G21" s="88"/>
      <c r="H21" s="88"/>
    </row>
    <row r="22" spans="1:8" s="89" customFormat="1" ht="25.5">
      <c r="A22" s="29" t="s">
        <v>27</v>
      </c>
      <c r="B22" s="31" t="s">
        <v>30</v>
      </c>
      <c r="C22" s="30" t="s">
        <v>17</v>
      </c>
      <c r="D22" s="88"/>
      <c r="E22" s="88"/>
      <c r="F22" s="88"/>
      <c r="G22" s="88"/>
      <c r="H22" s="88"/>
    </row>
    <row r="23" spans="1:8" s="89" customFormat="1">
      <c r="A23" s="88"/>
      <c r="B23" s="90" t="s">
        <v>117</v>
      </c>
      <c r="C23" s="88"/>
      <c r="D23" s="88"/>
      <c r="E23" s="88"/>
      <c r="F23" s="88"/>
      <c r="G23" s="88"/>
      <c r="H23" s="88">
        <f>3.7+13.1+2.35+1.2+1.2+10.35+42.6+48</f>
        <v>122.5</v>
      </c>
    </row>
    <row r="24" spans="1:8" s="89" customFormat="1">
      <c r="A24" s="88"/>
      <c r="B24" s="230" t="s">
        <v>480</v>
      </c>
      <c r="C24" s="232"/>
      <c r="D24" s="232"/>
      <c r="E24" s="232"/>
      <c r="F24" s="232"/>
      <c r="G24" s="232"/>
      <c r="H24" s="232">
        <v>-17.5</v>
      </c>
    </row>
    <row r="25" spans="1:8" s="89" customFormat="1">
      <c r="A25" s="88"/>
      <c r="B25" s="90"/>
      <c r="C25" s="88"/>
      <c r="D25" s="88"/>
      <c r="E25" s="88"/>
      <c r="F25" s="88"/>
      <c r="G25" s="91" t="s">
        <v>114</v>
      </c>
      <c r="H25" s="91">
        <f>SUM(H23:H24)</f>
        <v>105</v>
      </c>
    </row>
    <row r="26" spans="1:8" s="89" customFormat="1">
      <c r="A26" s="30"/>
      <c r="B26" s="94"/>
      <c r="C26" s="30"/>
      <c r="D26" s="88"/>
      <c r="E26" s="88"/>
      <c r="F26" s="88"/>
      <c r="G26" s="88"/>
      <c r="H26" s="88"/>
    </row>
    <row r="27" spans="1:8" s="89" customFormat="1" ht="25.5">
      <c r="A27" s="29" t="s">
        <v>28</v>
      </c>
      <c r="B27" s="31" t="s">
        <v>33</v>
      </c>
      <c r="C27" s="30" t="s">
        <v>17</v>
      </c>
      <c r="D27" s="88"/>
      <c r="E27" s="88"/>
      <c r="F27" s="88"/>
      <c r="G27" s="88"/>
      <c r="H27" s="88"/>
    </row>
    <row r="28" spans="1:8" s="89" customFormat="1">
      <c r="A28" s="88"/>
      <c r="B28" s="90" t="s">
        <v>481</v>
      </c>
      <c r="C28" s="88"/>
      <c r="D28" s="88"/>
      <c r="E28" s="88"/>
      <c r="F28" s="88"/>
      <c r="G28" s="88"/>
      <c r="H28" s="88">
        <f>4.04+23.2+16.7+4.15+4.7+4.1+16.6+23.4+16.7+8.75</f>
        <v>122.34000000000002</v>
      </c>
    </row>
    <row r="29" spans="1:8" s="89" customFormat="1">
      <c r="A29" s="88"/>
      <c r="B29" s="90"/>
      <c r="C29" s="88"/>
      <c r="D29" s="88"/>
      <c r="E29" s="88"/>
      <c r="F29" s="88"/>
      <c r="G29" s="91" t="s">
        <v>114</v>
      </c>
      <c r="H29" s="91">
        <f>SUM(H28:H28)</f>
        <v>122.34000000000002</v>
      </c>
    </row>
    <row r="30" spans="1:8" s="89" customFormat="1">
      <c r="A30" s="88"/>
      <c r="B30" s="90"/>
      <c r="C30" s="88"/>
      <c r="D30" s="88"/>
      <c r="E30" s="88"/>
      <c r="F30" s="88"/>
      <c r="G30" s="88"/>
      <c r="H30" s="88"/>
    </row>
    <row r="31" spans="1:8" s="89" customFormat="1" ht="25.5">
      <c r="A31" s="29" t="s">
        <v>31</v>
      </c>
      <c r="B31" s="31" t="s">
        <v>476</v>
      </c>
      <c r="C31" s="30" t="s">
        <v>17</v>
      </c>
      <c r="D31" s="88"/>
      <c r="E31" s="88"/>
      <c r="F31" s="88"/>
      <c r="G31" s="88"/>
      <c r="H31" s="88"/>
    </row>
    <row r="32" spans="1:8" s="89" customFormat="1">
      <c r="A32" s="88"/>
      <c r="B32" s="90" t="s">
        <v>482</v>
      </c>
      <c r="C32" s="88"/>
      <c r="D32" s="88">
        <v>0.75</v>
      </c>
      <c r="E32" s="88"/>
      <c r="F32" s="88">
        <v>0.25</v>
      </c>
      <c r="G32" s="88"/>
      <c r="H32" s="88">
        <f>ROUND(F32*D32,2)</f>
        <v>0.19</v>
      </c>
    </row>
    <row r="33" spans="1:8" s="89" customFormat="1">
      <c r="A33" s="30"/>
      <c r="B33" s="90" t="s">
        <v>483</v>
      </c>
      <c r="C33" s="88"/>
      <c r="D33" s="88">
        <f>1.2+1.2+0.75</f>
        <v>3.15</v>
      </c>
      <c r="E33" s="88"/>
      <c r="F33" s="88">
        <v>0.25</v>
      </c>
      <c r="G33" s="88"/>
      <c r="H33" s="88">
        <f>ROUND(F33*D33,2)</f>
        <v>0.79</v>
      </c>
    </row>
    <row r="34" spans="1:8" s="89" customFormat="1">
      <c r="A34" s="88"/>
      <c r="B34" s="90"/>
      <c r="C34" s="88"/>
      <c r="D34" s="88"/>
      <c r="E34" s="88"/>
      <c r="F34" s="88"/>
      <c r="G34" s="91" t="s">
        <v>114</v>
      </c>
      <c r="H34" s="91">
        <f>SUM(H32:H33)</f>
        <v>0.98</v>
      </c>
    </row>
    <row r="35" spans="1:8" s="89" customFormat="1">
      <c r="A35" s="88"/>
      <c r="B35" s="90"/>
      <c r="C35" s="88"/>
      <c r="D35" s="88"/>
      <c r="E35" s="88"/>
      <c r="F35" s="88"/>
      <c r="G35" s="88"/>
      <c r="H35" s="88"/>
    </row>
    <row r="36" spans="1:8" s="89" customFormat="1">
      <c r="A36" s="29" t="s">
        <v>34</v>
      </c>
      <c r="B36" s="31" t="s">
        <v>38</v>
      </c>
      <c r="C36" s="30" t="s">
        <v>20</v>
      </c>
      <c r="D36" s="39"/>
      <c r="E36" s="39"/>
      <c r="F36" s="39"/>
      <c r="G36" s="88"/>
      <c r="H36" s="88"/>
    </row>
    <row r="37" spans="1:8" s="89" customFormat="1">
      <c r="A37" s="30"/>
      <c r="B37" s="94" t="s">
        <v>478</v>
      </c>
      <c r="C37" s="54"/>
      <c r="D37" s="88">
        <f>34+9+9+32+1.5+1.5</f>
        <v>87</v>
      </c>
      <c r="E37" s="88"/>
      <c r="F37" s="88"/>
      <c r="G37" s="88">
        <v>1</v>
      </c>
      <c r="H37" s="88">
        <f>ROUND(G37*D37,2)</f>
        <v>87</v>
      </c>
    </row>
    <row r="38" spans="1:8" s="89" customFormat="1">
      <c r="A38" s="95"/>
      <c r="B38" s="94" t="s">
        <v>479</v>
      </c>
      <c r="C38" s="54"/>
      <c r="D38" s="88">
        <f>2.6+2.5+3.75</f>
        <v>8.85</v>
      </c>
      <c r="E38" s="88"/>
      <c r="F38" s="88"/>
      <c r="G38" s="88">
        <v>6</v>
      </c>
      <c r="H38" s="88">
        <f>ROUND(G38*D38,2)</f>
        <v>53.1</v>
      </c>
    </row>
    <row r="39" spans="1:8" s="89" customFormat="1">
      <c r="A39" s="95"/>
      <c r="B39" s="94"/>
      <c r="C39" s="54"/>
      <c r="D39" s="88">
        <f>9.4+9.4+7.2+7.2+3.75+3.75+3.75+3.75</f>
        <v>48.2</v>
      </c>
      <c r="E39" s="88"/>
      <c r="F39" s="88"/>
      <c r="G39" s="88">
        <v>1</v>
      </c>
      <c r="H39" s="88">
        <f t="shared" ref="H39" si="1">ROUND(G39*D39,2)</f>
        <v>48.2</v>
      </c>
    </row>
    <row r="40" spans="1:8" s="89" customFormat="1">
      <c r="A40" s="95"/>
      <c r="B40" s="94"/>
      <c r="C40" s="54"/>
      <c r="D40" s="88"/>
      <c r="E40" s="88"/>
      <c r="F40" s="88"/>
      <c r="G40" s="91" t="s">
        <v>114</v>
      </c>
      <c r="H40" s="91">
        <f>SUM(H37:H39)</f>
        <v>188.3</v>
      </c>
    </row>
    <row r="41" spans="1:8" s="89" customFormat="1">
      <c r="A41" s="95"/>
      <c r="B41" s="96"/>
      <c r="C41" s="35"/>
      <c r="D41" s="39"/>
      <c r="E41" s="39"/>
      <c r="F41" s="39"/>
      <c r="G41" s="88"/>
      <c r="H41" s="88"/>
    </row>
    <row r="42" spans="1:8" s="89" customFormat="1">
      <c r="A42" s="92" t="s">
        <v>40</v>
      </c>
      <c r="B42" s="93" t="s">
        <v>41</v>
      </c>
      <c r="C42" s="36"/>
      <c r="D42" s="39"/>
      <c r="E42" s="39"/>
      <c r="F42" s="39"/>
      <c r="G42" s="88"/>
      <c r="H42" s="88"/>
    </row>
    <row r="43" spans="1:8" s="89" customFormat="1" ht="38.25">
      <c r="A43" s="41" t="s">
        <v>42</v>
      </c>
      <c r="B43" s="31" t="s">
        <v>44</v>
      </c>
      <c r="C43" s="30" t="s">
        <v>45</v>
      </c>
      <c r="D43" s="39"/>
      <c r="E43" s="39"/>
      <c r="F43" s="39"/>
      <c r="G43" s="88"/>
      <c r="H43" s="88"/>
    </row>
    <row r="44" spans="1:8" s="89" customFormat="1">
      <c r="A44" s="95"/>
      <c r="B44" s="96" t="s">
        <v>118</v>
      </c>
      <c r="C44" s="35"/>
      <c r="D44" s="39"/>
      <c r="E44" s="39"/>
      <c r="F44" s="39"/>
      <c r="G44" s="88"/>
      <c r="H44" s="88">
        <v>1</v>
      </c>
    </row>
    <row r="45" spans="1:8" s="89" customFormat="1">
      <c r="A45" s="95"/>
      <c r="B45" s="96"/>
      <c r="C45" s="35"/>
      <c r="D45" s="39"/>
      <c r="E45" s="39"/>
      <c r="F45" s="39"/>
      <c r="G45" s="91" t="s">
        <v>114</v>
      </c>
      <c r="H45" s="91">
        <f>H44</f>
        <v>1</v>
      </c>
    </row>
    <row r="46" spans="1:8" s="89" customFormat="1">
      <c r="A46" s="30"/>
      <c r="B46" s="94"/>
      <c r="C46" s="45"/>
      <c r="D46" s="88"/>
      <c r="E46" s="39"/>
      <c r="F46" s="39"/>
      <c r="G46" s="88"/>
      <c r="H46" s="88"/>
    </row>
    <row r="47" spans="1:8" s="89" customFormat="1">
      <c r="A47" s="41" t="s">
        <v>46</v>
      </c>
      <c r="B47" s="53" t="s">
        <v>48</v>
      </c>
      <c r="C47" s="52" t="s">
        <v>45</v>
      </c>
      <c r="D47" s="39"/>
      <c r="E47" s="39"/>
      <c r="F47" s="39"/>
      <c r="G47" s="88"/>
      <c r="H47" s="88"/>
    </row>
    <row r="48" spans="1:8" s="89" customFormat="1">
      <c r="A48" s="95"/>
      <c r="B48" s="96" t="s">
        <v>118</v>
      </c>
      <c r="C48" s="35"/>
      <c r="D48" s="39"/>
      <c r="E48" s="39"/>
      <c r="F48" s="39"/>
      <c r="G48" s="88"/>
      <c r="H48" s="88">
        <v>1</v>
      </c>
    </row>
    <row r="49" spans="1:8" s="89" customFormat="1">
      <c r="A49" s="95"/>
      <c r="B49" s="96"/>
      <c r="C49" s="35"/>
      <c r="D49" s="39"/>
      <c r="E49" s="39"/>
      <c r="F49" s="39"/>
      <c r="G49" s="91" t="s">
        <v>114</v>
      </c>
      <c r="H49" s="91">
        <f>H48</f>
        <v>1</v>
      </c>
    </row>
    <row r="50" spans="1:8" s="89" customFormat="1">
      <c r="A50" s="30"/>
      <c r="B50" s="94"/>
      <c r="C50" s="30"/>
      <c r="D50" s="39"/>
      <c r="E50" s="39"/>
      <c r="F50" s="39"/>
      <c r="G50" s="88"/>
      <c r="H50" s="88"/>
    </row>
    <row r="51" spans="1:8" s="89" customFormat="1" ht="25.5">
      <c r="A51" s="41" t="s">
        <v>49</v>
      </c>
      <c r="B51" s="31" t="s">
        <v>258</v>
      </c>
      <c r="C51" s="52" t="s">
        <v>45</v>
      </c>
      <c r="D51" s="39"/>
      <c r="E51" s="39"/>
      <c r="F51" s="39"/>
      <c r="G51" s="88"/>
      <c r="H51" s="88"/>
    </row>
    <row r="52" spans="1:8" s="89" customFormat="1">
      <c r="A52" s="41"/>
      <c r="B52" s="96" t="s">
        <v>118</v>
      </c>
      <c r="C52" s="35"/>
      <c r="D52" s="39"/>
      <c r="E52" s="39"/>
      <c r="F52" s="39"/>
      <c r="G52" s="88"/>
      <c r="H52" s="88">
        <v>1</v>
      </c>
    </row>
    <row r="53" spans="1:8" s="89" customFormat="1">
      <c r="A53" s="95"/>
      <c r="B53" s="96" t="s">
        <v>261</v>
      </c>
      <c r="C53" s="35"/>
      <c r="D53" s="39"/>
      <c r="E53" s="39"/>
      <c r="F53" s="39"/>
      <c r="G53" s="88"/>
      <c r="H53" s="88">
        <v>8</v>
      </c>
    </row>
    <row r="54" spans="1:8" s="89" customFormat="1">
      <c r="A54" s="95"/>
      <c r="B54" s="96"/>
      <c r="C54" s="35"/>
      <c r="D54" s="39"/>
      <c r="E54" s="39"/>
      <c r="F54" s="39"/>
      <c r="G54" s="91" t="s">
        <v>114</v>
      </c>
      <c r="H54" s="91">
        <f>SUM(H52:H53)</f>
        <v>9</v>
      </c>
    </row>
    <row r="55" spans="1:8" s="89" customFormat="1">
      <c r="A55" s="95"/>
      <c r="B55" s="96"/>
      <c r="C55" s="35"/>
      <c r="D55" s="39"/>
      <c r="E55" s="39"/>
      <c r="F55" s="39"/>
      <c r="G55" s="88"/>
      <c r="H55" s="88"/>
    </row>
    <row r="56" spans="1:8" s="89" customFormat="1" ht="25.5">
      <c r="A56" s="41" t="s">
        <v>50</v>
      </c>
      <c r="B56" s="31" t="s">
        <v>260</v>
      </c>
      <c r="C56" s="52" t="s">
        <v>45</v>
      </c>
      <c r="D56" s="39"/>
      <c r="E56" s="39"/>
      <c r="F56" s="39"/>
      <c r="G56" s="88"/>
      <c r="H56" s="88"/>
    </row>
    <row r="57" spans="1:8" s="89" customFormat="1">
      <c r="A57" s="30"/>
      <c r="B57" s="96" t="s">
        <v>489</v>
      </c>
      <c r="C57" s="35"/>
      <c r="D57" s="39"/>
      <c r="E57" s="39"/>
      <c r="F57" s="39"/>
      <c r="G57" s="88"/>
      <c r="H57" s="88">
        <v>8</v>
      </c>
    </row>
    <row r="58" spans="1:8" s="89" customFormat="1">
      <c r="A58" s="95"/>
      <c r="B58" s="96"/>
      <c r="C58" s="35"/>
      <c r="D58" s="39"/>
      <c r="E58" s="39"/>
      <c r="F58" s="39"/>
      <c r="G58" s="91" t="s">
        <v>114</v>
      </c>
      <c r="H58" s="91">
        <f>SUM(H57:H57)</f>
        <v>8</v>
      </c>
    </row>
    <row r="59" spans="1:8" s="89" customFormat="1">
      <c r="A59" s="95"/>
      <c r="B59" s="96"/>
      <c r="C59" s="35"/>
      <c r="D59" s="39"/>
      <c r="E59" s="39"/>
      <c r="F59" s="39"/>
      <c r="G59" s="88"/>
      <c r="H59" s="88"/>
    </row>
    <row r="60" spans="1:8" s="89" customFormat="1" ht="25.5">
      <c r="A60" s="41" t="s">
        <v>52</v>
      </c>
      <c r="B60" s="55" t="s">
        <v>57</v>
      </c>
      <c r="C60" s="45" t="s">
        <v>18</v>
      </c>
      <c r="D60" s="39"/>
      <c r="E60" s="39"/>
      <c r="F60" s="39"/>
      <c r="G60" s="88"/>
      <c r="H60" s="88"/>
    </row>
    <row r="61" spans="1:8" s="89" customFormat="1">
      <c r="A61" s="95"/>
      <c r="B61" s="96" t="s">
        <v>488</v>
      </c>
      <c r="C61" s="35"/>
      <c r="D61" s="39">
        <v>0.3</v>
      </c>
      <c r="E61" s="39">
        <v>0.6</v>
      </c>
      <c r="F61" s="39">
        <v>0.3</v>
      </c>
      <c r="G61" s="88">
        <v>8</v>
      </c>
      <c r="H61" s="88">
        <f>ROUND(G61*F61*E61*D61,2)</f>
        <v>0.43</v>
      </c>
    </row>
    <row r="62" spans="1:8" s="89" customFormat="1">
      <c r="A62" s="95"/>
      <c r="B62" s="96"/>
      <c r="C62" s="35"/>
      <c r="D62" s="39"/>
      <c r="E62" s="39"/>
      <c r="F62" s="39"/>
      <c r="G62" s="91" t="s">
        <v>114</v>
      </c>
      <c r="H62" s="91">
        <f>SUM(H61:H61)</f>
        <v>0.43</v>
      </c>
    </row>
    <row r="63" spans="1:8" s="89" customFormat="1">
      <c r="A63" s="95"/>
      <c r="B63" s="96"/>
      <c r="C63" s="35"/>
      <c r="D63" s="39"/>
      <c r="E63" s="39"/>
      <c r="F63" s="39"/>
      <c r="G63" s="88"/>
      <c r="H63" s="88"/>
    </row>
    <row r="64" spans="1:8" s="89" customFormat="1" ht="25.5">
      <c r="A64" s="41" t="s">
        <v>55</v>
      </c>
      <c r="B64" s="54" t="s">
        <v>54</v>
      </c>
      <c r="C64" s="52" t="s">
        <v>45</v>
      </c>
      <c r="D64" s="39"/>
      <c r="E64" s="39"/>
      <c r="F64" s="39"/>
      <c r="G64" s="88"/>
      <c r="H64" s="88"/>
    </row>
    <row r="65" spans="1:8" s="89" customFormat="1">
      <c r="A65" s="95"/>
      <c r="B65" s="96" t="s">
        <v>261</v>
      </c>
      <c r="C65" s="35"/>
      <c r="D65" s="39"/>
      <c r="E65" s="39"/>
      <c r="F65" s="39"/>
      <c r="G65" s="88"/>
      <c r="H65" s="88">
        <v>8</v>
      </c>
    </row>
    <row r="66" spans="1:8" s="89" customFormat="1">
      <c r="A66" s="95"/>
      <c r="B66" s="96"/>
      <c r="C66" s="35"/>
      <c r="D66" s="39"/>
      <c r="E66" s="39"/>
      <c r="F66" s="39"/>
      <c r="G66" s="91" t="s">
        <v>114</v>
      </c>
      <c r="H66" s="91">
        <f>H65</f>
        <v>8</v>
      </c>
    </row>
    <row r="67" spans="1:8" s="89" customFormat="1">
      <c r="A67" s="95"/>
      <c r="B67" s="96"/>
      <c r="C67" s="35"/>
      <c r="D67" s="39"/>
      <c r="E67" s="39"/>
      <c r="F67" s="39"/>
      <c r="G67" s="88"/>
      <c r="H67" s="88"/>
    </row>
    <row r="68" spans="1:8" s="89" customFormat="1" ht="25.5">
      <c r="A68" s="41" t="s">
        <v>58</v>
      </c>
      <c r="B68" s="31" t="s">
        <v>484</v>
      </c>
      <c r="C68" s="30" t="s">
        <v>18</v>
      </c>
      <c r="D68" s="39"/>
      <c r="E68" s="39"/>
      <c r="F68" s="39"/>
      <c r="G68" s="88"/>
      <c r="H68" s="88"/>
    </row>
    <row r="69" spans="1:8" s="89" customFormat="1">
      <c r="A69" s="95"/>
      <c r="B69" s="96" t="s">
        <v>488</v>
      </c>
      <c r="C69" s="35"/>
      <c r="D69" s="39">
        <v>0.3</v>
      </c>
      <c r="E69" s="39">
        <v>0.6</v>
      </c>
      <c r="F69" s="39">
        <v>0.3</v>
      </c>
      <c r="G69" s="88">
        <v>8</v>
      </c>
      <c r="H69" s="88">
        <f>ROUND(G69*F69*E69*D69,2)</f>
        <v>0.43</v>
      </c>
    </row>
    <row r="70" spans="1:8" s="89" customFormat="1">
      <c r="A70" s="95"/>
      <c r="B70" s="96"/>
      <c r="C70" s="35"/>
      <c r="D70" s="39"/>
      <c r="E70" s="39"/>
      <c r="F70" s="39"/>
      <c r="G70" s="91" t="s">
        <v>114</v>
      </c>
      <c r="H70" s="91">
        <f>SUM(H69:H69)</f>
        <v>0.43</v>
      </c>
    </row>
    <row r="71" spans="1:8" s="89" customFormat="1">
      <c r="A71" s="95"/>
      <c r="B71" s="96"/>
      <c r="C71" s="35"/>
      <c r="D71" s="39"/>
      <c r="E71" s="39"/>
      <c r="F71" s="39"/>
      <c r="G71" s="88"/>
      <c r="H71" s="88"/>
    </row>
    <row r="72" spans="1:8" s="89" customFormat="1" ht="25.5">
      <c r="A72" s="41" t="s">
        <v>59</v>
      </c>
      <c r="B72" s="54" t="s">
        <v>486</v>
      </c>
      <c r="C72" s="30" t="s">
        <v>45</v>
      </c>
      <c r="D72" s="39"/>
      <c r="E72" s="39"/>
      <c r="F72" s="39"/>
      <c r="G72" s="88"/>
      <c r="H72" s="88"/>
    </row>
    <row r="73" spans="1:8" s="89" customFormat="1">
      <c r="A73" s="95"/>
      <c r="B73" s="96" t="s">
        <v>488</v>
      </c>
      <c r="C73" s="35"/>
      <c r="D73" s="39"/>
      <c r="E73" s="39"/>
      <c r="F73" s="39"/>
      <c r="G73" s="88"/>
      <c r="H73" s="88">
        <v>8</v>
      </c>
    </row>
    <row r="74" spans="1:8" s="89" customFormat="1">
      <c r="A74" s="95"/>
      <c r="B74" s="96"/>
      <c r="C74" s="35"/>
      <c r="D74" s="39"/>
      <c r="E74" s="39"/>
      <c r="F74" s="39"/>
      <c r="G74" s="91" t="s">
        <v>114</v>
      </c>
      <c r="H74" s="91">
        <f>SUM(H73:H73)</f>
        <v>8</v>
      </c>
    </row>
    <row r="75" spans="1:8" s="89" customFormat="1">
      <c r="A75" s="95"/>
      <c r="B75" s="96"/>
      <c r="C75" s="35"/>
      <c r="D75" s="39"/>
      <c r="E75" s="39"/>
      <c r="F75" s="39"/>
      <c r="G75" s="88"/>
      <c r="H75" s="88"/>
    </row>
    <row r="76" spans="1:8" s="89" customFormat="1" ht="25.5">
      <c r="A76" s="41" t="s">
        <v>62</v>
      </c>
      <c r="B76" s="31" t="s">
        <v>61</v>
      </c>
      <c r="C76" s="30" t="s">
        <v>20</v>
      </c>
      <c r="D76" s="39"/>
      <c r="E76" s="39"/>
      <c r="F76" s="39"/>
      <c r="G76" s="88"/>
      <c r="H76" s="88"/>
    </row>
    <row r="77" spans="1:8" s="89" customFormat="1">
      <c r="A77" s="95"/>
      <c r="B77" s="96" t="s">
        <v>119</v>
      </c>
      <c r="C77" s="35"/>
      <c r="D77" s="39">
        <v>10</v>
      </c>
      <c r="E77" s="39"/>
      <c r="F77" s="39"/>
      <c r="G77" s="88"/>
      <c r="H77" s="88">
        <f>D77</f>
        <v>10</v>
      </c>
    </row>
    <row r="78" spans="1:8" s="89" customFormat="1">
      <c r="A78" s="95"/>
      <c r="B78" s="96" t="s">
        <v>263</v>
      </c>
      <c r="C78" s="35"/>
      <c r="D78" s="39">
        <f>5.5+20+20+6+13</f>
        <v>64.5</v>
      </c>
      <c r="E78" s="39"/>
      <c r="F78" s="39"/>
      <c r="G78" s="88"/>
      <c r="H78" s="88">
        <f>D78</f>
        <v>64.5</v>
      </c>
    </row>
    <row r="79" spans="1:8" s="89" customFormat="1">
      <c r="A79" s="95"/>
      <c r="B79" s="96"/>
      <c r="C79" s="35"/>
      <c r="D79" s="39"/>
      <c r="E79" s="39"/>
      <c r="F79" s="39"/>
      <c r="G79" s="91" t="s">
        <v>114</v>
      </c>
      <c r="H79" s="91">
        <f>SUM(H77:H78)</f>
        <v>74.5</v>
      </c>
    </row>
    <row r="80" spans="1:8" s="89" customFormat="1">
      <c r="A80" s="95"/>
      <c r="B80" s="96"/>
      <c r="C80" s="35"/>
      <c r="D80" s="39"/>
      <c r="E80" s="39"/>
      <c r="F80" s="39"/>
      <c r="G80" s="88"/>
      <c r="H80" s="88"/>
    </row>
    <row r="81" spans="1:8" s="89" customFormat="1" ht="25.5">
      <c r="A81" s="41" t="s">
        <v>63</v>
      </c>
      <c r="B81" s="31" t="s">
        <v>65</v>
      </c>
      <c r="C81" s="30" t="s">
        <v>20</v>
      </c>
      <c r="D81" s="39"/>
      <c r="E81" s="39"/>
      <c r="F81" s="39"/>
      <c r="G81" s="88"/>
      <c r="H81" s="88"/>
    </row>
    <row r="82" spans="1:8" s="89" customFormat="1">
      <c r="A82" s="95"/>
      <c r="B82" s="96" t="s">
        <v>119</v>
      </c>
      <c r="C82" s="35"/>
      <c r="D82" s="39">
        <v>10</v>
      </c>
      <c r="E82" s="39"/>
      <c r="F82" s="39"/>
      <c r="G82" s="88">
        <v>2</v>
      </c>
      <c r="H82" s="88">
        <f>ROUND(G82*D82,2)</f>
        <v>20</v>
      </c>
    </row>
    <row r="83" spans="1:8" s="89" customFormat="1">
      <c r="A83" s="30"/>
      <c r="B83" s="96" t="s">
        <v>263</v>
      </c>
      <c r="C83" s="35"/>
      <c r="D83" s="39">
        <v>64.5</v>
      </c>
      <c r="E83" s="39"/>
      <c r="F83" s="39"/>
      <c r="G83" s="88">
        <v>2</v>
      </c>
      <c r="H83" s="88">
        <f>ROUND(G83*D83,2)</f>
        <v>129</v>
      </c>
    </row>
    <row r="84" spans="1:8" s="89" customFormat="1">
      <c r="A84" s="41"/>
      <c r="B84" s="90" t="s">
        <v>490</v>
      </c>
      <c r="C84" s="54"/>
      <c r="D84" s="88">
        <v>8</v>
      </c>
      <c r="E84" s="88"/>
      <c r="F84" s="88"/>
      <c r="G84" s="88">
        <f>8*2</f>
        <v>16</v>
      </c>
      <c r="H84" s="88">
        <f>ROUND(G84*D84,2)</f>
        <v>128</v>
      </c>
    </row>
    <row r="85" spans="1:8" s="89" customFormat="1">
      <c r="A85" s="30"/>
      <c r="B85" s="94"/>
      <c r="C85" s="42"/>
      <c r="D85" s="88"/>
      <c r="E85" s="88"/>
      <c r="F85" s="88"/>
      <c r="G85" s="91" t="s">
        <v>114</v>
      </c>
      <c r="H85" s="91">
        <f>SUM(H82:H84)</f>
        <v>277</v>
      </c>
    </row>
    <row r="86" spans="1:8" s="89" customFormat="1">
      <c r="A86" s="30"/>
      <c r="B86" s="90"/>
      <c r="C86" s="88"/>
      <c r="D86" s="88"/>
      <c r="E86" s="88"/>
      <c r="F86" s="88"/>
      <c r="G86" s="88"/>
      <c r="H86" s="88"/>
    </row>
    <row r="87" spans="1:8" s="89" customFormat="1" ht="38.25">
      <c r="A87" s="41" t="s">
        <v>66</v>
      </c>
      <c r="B87" s="54" t="s">
        <v>265</v>
      </c>
      <c r="C87" s="220" t="s">
        <v>45</v>
      </c>
      <c r="D87" s="88"/>
      <c r="E87" s="88"/>
      <c r="F87" s="88"/>
      <c r="G87" s="88"/>
      <c r="H87" s="88"/>
    </row>
    <row r="88" spans="1:8" s="89" customFormat="1">
      <c r="A88" s="88"/>
      <c r="B88" s="96" t="s">
        <v>120</v>
      </c>
      <c r="C88" s="35"/>
      <c r="D88" s="39"/>
      <c r="E88" s="39"/>
      <c r="F88" s="39"/>
      <c r="G88" s="88"/>
      <c r="H88" s="88">
        <v>8</v>
      </c>
    </row>
    <row r="89" spans="1:8" s="89" customFormat="1">
      <c r="A89" s="88"/>
      <c r="B89" s="96"/>
      <c r="C89" s="35"/>
      <c r="D89" s="39"/>
      <c r="E89" s="39"/>
      <c r="F89" s="39"/>
      <c r="G89" s="91" t="s">
        <v>114</v>
      </c>
      <c r="H89" s="91">
        <f>H88</f>
        <v>8</v>
      </c>
    </row>
    <row r="90" spans="1:8" s="89" customFormat="1">
      <c r="A90" s="88"/>
      <c r="B90" s="94"/>
      <c r="C90" s="97"/>
      <c r="D90" s="88"/>
      <c r="E90" s="88"/>
      <c r="F90" s="88"/>
      <c r="G90" s="88"/>
      <c r="H90" s="88"/>
    </row>
    <row r="91" spans="1:8" s="89" customFormat="1" ht="25.5">
      <c r="A91" s="41" t="s">
        <v>69</v>
      </c>
      <c r="B91" s="31" t="s">
        <v>68</v>
      </c>
      <c r="C91" s="52" t="s">
        <v>45</v>
      </c>
      <c r="D91" s="88"/>
      <c r="E91" s="88"/>
      <c r="F91" s="88"/>
      <c r="G91" s="88"/>
      <c r="H91" s="88"/>
    </row>
    <row r="92" spans="1:8" s="89" customFormat="1">
      <c r="A92" s="88"/>
      <c r="B92" s="96" t="s">
        <v>261</v>
      </c>
      <c r="C92" s="35">
        <v>8</v>
      </c>
      <c r="D92" s="39"/>
      <c r="E92" s="39"/>
      <c r="F92" s="39"/>
      <c r="G92" s="88">
        <v>2</v>
      </c>
      <c r="H92" s="88">
        <f>ROUND(G92*C92,2)</f>
        <v>16</v>
      </c>
    </row>
    <row r="93" spans="1:8" s="89" customFormat="1">
      <c r="A93" s="30"/>
      <c r="B93" s="96"/>
      <c r="C93" s="35"/>
      <c r="D93" s="39"/>
      <c r="E93" s="39"/>
      <c r="F93" s="39"/>
      <c r="G93" s="91" t="s">
        <v>114</v>
      </c>
      <c r="H93" s="91">
        <f>SUM(H92:H92)</f>
        <v>16</v>
      </c>
    </row>
    <row r="94" spans="1:8" s="89" customFormat="1">
      <c r="A94" s="30"/>
      <c r="B94" s="94"/>
      <c r="C94" s="97"/>
      <c r="D94" s="88"/>
      <c r="E94" s="88"/>
      <c r="F94" s="88"/>
      <c r="G94" s="88"/>
      <c r="H94" s="88"/>
    </row>
    <row r="95" spans="1:8" s="89" customFormat="1" ht="25.5">
      <c r="A95" s="41" t="s">
        <v>262</v>
      </c>
      <c r="B95" s="31" t="s">
        <v>71</v>
      </c>
      <c r="C95" s="52" t="s">
        <v>45</v>
      </c>
      <c r="D95" s="88"/>
      <c r="E95" s="88"/>
      <c r="F95" s="88"/>
      <c r="G95" s="88"/>
      <c r="H95" s="88"/>
    </row>
    <row r="96" spans="1:8" s="89" customFormat="1">
      <c r="A96" s="30"/>
      <c r="B96" s="96" t="s">
        <v>261</v>
      </c>
      <c r="C96" s="35"/>
      <c r="D96" s="39"/>
      <c r="E96" s="39"/>
      <c r="F96" s="39"/>
      <c r="G96" s="88"/>
      <c r="H96" s="88">
        <v>8</v>
      </c>
    </row>
    <row r="97" spans="1:8" s="89" customFormat="1">
      <c r="A97" s="30"/>
      <c r="B97" s="96"/>
      <c r="C97" s="35"/>
      <c r="D97" s="39"/>
      <c r="E97" s="39"/>
      <c r="F97" s="39"/>
      <c r="G97" s="91" t="s">
        <v>114</v>
      </c>
      <c r="H97" s="91">
        <f>SUM(H96:H96)</f>
        <v>8</v>
      </c>
    </row>
    <row r="98" spans="1:8" s="89" customFormat="1">
      <c r="A98" s="30"/>
      <c r="B98" s="94"/>
      <c r="C98" s="42"/>
      <c r="D98" s="88"/>
      <c r="E98" s="88"/>
      <c r="F98" s="88"/>
      <c r="G98" s="88"/>
      <c r="H98" s="88"/>
    </row>
    <row r="99" spans="1:8" s="89" customFormat="1">
      <c r="A99" s="300" t="s">
        <v>73</v>
      </c>
      <c r="B99" s="301" t="s">
        <v>74</v>
      </c>
      <c r="C99" s="302"/>
      <c r="D99" s="88"/>
      <c r="E99" s="88"/>
      <c r="F99" s="88"/>
      <c r="G99" s="88"/>
      <c r="H99" s="88"/>
    </row>
    <row r="100" spans="1:8" s="89" customFormat="1" ht="25.5">
      <c r="A100" s="306" t="s">
        <v>75</v>
      </c>
      <c r="B100" s="307" t="s">
        <v>491</v>
      </c>
      <c r="C100" s="308" t="s">
        <v>45</v>
      </c>
      <c r="D100" s="88"/>
      <c r="E100" s="88"/>
      <c r="F100" s="88"/>
      <c r="G100" s="88"/>
      <c r="H100" s="88"/>
    </row>
    <row r="101" spans="1:8" s="89" customFormat="1">
      <c r="A101" s="30"/>
      <c r="B101" s="96" t="s">
        <v>120</v>
      </c>
      <c r="C101" s="35"/>
      <c r="D101" s="39"/>
      <c r="E101" s="39"/>
      <c r="F101" s="39"/>
      <c r="G101" s="88"/>
      <c r="H101" s="88">
        <v>6</v>
      </c>
    </row>
    <row r="102" spans="1:8" s="89" customFormat="1">
      <c r="A102" s="88"/>
      <c r="B102" s="96"/>
      <c r="C102" s="35"/>
      <c r="D102" s="39"/>
      <c r="E102" s="39"/>
      <c r="F102" s="39"/>
      <c r="G102" s="91" t="s">
        <v>114</v>
      </c>
      <c r="H102" s="91">
        <f>SUM(H101:H101)</f>
        <v>6</v>
      </c>
    </row>
    <row r="103" spans="1:8" s="89" customFormat="1">
      <c r="A103" s="88"/>
      <c r="B103" s="90"/>
      <c r="C103" s="88"/>
      <c r="D103" s="88"/>
      <c r="E103" s="88"/>
      <c r="F103" s="88"/>
      <c r="G103" s="88"/>
      <c r="H103" s="88"/>
    </row>
    <row r="104" spans="1:8" s="89" customFormat="1" ht="25.5">
      <c r="A104" s="41" t="s">
        <v>76</v>
      </c>
      <c r="B104" s="31" t="s">
        <v>78</v>
      </c>
      <c r="C104" s="52" t="s">
        <v>45</v>
      </c>
      <c r="D104" s="88"/>
      <c r="E104" s="88"/>
      <c r="F104" s="88"/>
      <c r="G104" s="88"/>
      <c r="H104" s="88"/>
    </row>
    <row r="105" spans="1:8" s="89" customFormat="1">
      <c r="A105" s="30"/>
      <c r="B105" s="96" t="s">
        <v>257</v>
      </c>
      <c r="C105" s="35"/>
      <c r="D105" s="39"/>
      <c r="E105" s="39"/>
      <c r="F105" s="39"/>
      <c r="G105" s="88"/>
      <c r="H105" s="88">
        <v>6</v>
      </c>
    </row>
    <row r="106" spans="1:8" s="89" customFormat="1">
      <c r="A106" s="30"/>
      <c r="B106" s="96"/>
      <c r="C106" s="35"/>
      <c r="D106" s="39"/>
      <c r="E106" s="39"/>
      <c r="F106" s="39"/>
      <c r="G106" s="91" t="s">
        <v>114</v>
      </c>
      <c r="H106" s="91">
        <f>SUM(H105:H105)</f>
        <v>6</v>
      </c>
    </row>
    <row r="107" spans="1:8" s="89" customFormat="1">
      <c r="A107" s="30"/>
      <c r="B107" s="94"/>
      <c r="C107" s="30"/>
      <c r="D107" s="88"/>
      <c r="E107" s="88"/>
      <c r="F107" s="88"/>
      <c r="G107" s="88"/>
      <c r="H107" s="88"/>
    </row>
    <row r="108" spans="1:8" s="89" customFormat="1" ht="38.25">
      <c r="A108" s="41" t="s">
        <v>79</v>
      </c>
      <c r="B108" s="31" t="s">
        <v>493</v>
      </c>
      <c r="C108" s="30" t="s">
        <v>45</v>
      </c>
      <c r="D108" s="88"/>
      <c r="E108" s="88"/>
      <c r="F108" s="88"/>
      <c r="G108" s="88"/>
      <c r="H108" s="88"/>
    </row>
    <row r="109" spans="1:8" s="89" customFormat="1">
      <c r="A109" s="30"/>
      <c r="B109" s="96" t="s">
        <v>120</v>
      </c>
      <c r="C109" s="30"/>
      <c r="D109" s="88"/>
      <c r="E109" s="88"/>
      <c r="F109" s="88"/>
      <c r="G109" s="88"/>
      <c r="H109" s="88">
        <v>2</v>
      </c>
    </row>
    <row r="110" spans="1:8" s="89" customFormat="1">
      <c r="A110" s="30"/>
      <c r="B110" s="94"/>
      <c r="C110" s="30"/>
      <c r="D110" s="88"/>
      <c r="E110" s="88"/>
      <c r="F110" s="88"/>
      <c r="G110" s="91" t="s">
        <v>114</v>
      </c>
      <c r="H110" s="91">
        <f>SUM(H109:H109)</f>
        <v>2</v>
      </c>
    </row>
    <row r="111" spans="1:8" s="89" customFormat="1">
      <c r="A111" s="30"/>
      <c r="B111" s="94"/>
      <c r="C111" s="30"/>
      <c r="D111" s="88"/>
      <c r="E111" s="88"/>
      <c r="F111" s="88"/>
      <c r="G111" s="88"/>
      <c r="H111" s="88"/>
    </row>
    <row r="112" spans="1:8" s="89" customFormat="1">
      <c r="A112" s="41" t="s">
        <v>82</v>
      </c>
      <c r="B112" s="31" t="s">
        <v>81</v>
      </c>
      <c r="C112" s="52" t="s">
        <v>17</v>
      </c>
      <c r="D112" s="88"/>
      <c r="E112" s="88"/>
      <c r="F112" s="88"/>
      <c r="G112" s="88"/>
      <c r="H112" s="88"/>
    </row>
    <row r="113" spans="1:8" s="89" customFormat="1">
      <c r="A113" s="30"/>
      <c r="B113" s="94" t="s">
        <v>270</v>
      </c>
      <c r="C113" s="30"/>
      <c r="D113" s="88"/>
      <c r="E113" s="88"/>
      <c r="F113" s="88"/>
      <c r="G113" s="88"/>
      <c r="H113" s="88">
        <v>6.1</v>
      </c>
    </row>
    <row r="114" spans="1:8" s="89" customFormat="1">
      <c r="A114" s="30"/>
      <c r="B114" s="94"/>
      <c r="C114" s="30"/>
      <c r="D114" s="88"/>
      <c r="E114" s="88"/>
      <c r="F114" s="88"/>
      <c r="G114" s="88"/>
      <c r="H114" s="88">
        <v>6.1</v>
      </c>
    </row>
    <row r="115" spans="1:8" s="89" customFormat="1">
      <c r="A115" s="41"/>
      <c r="B115" s="31"/>
      <c r="C115" s="52"/>
      <c r="D115" s="88"/>
      <c r="E115" s="88"/>
      <c r="F115" s="88"/>
      <c r="G115" s="88"/>
      <c r="H115" s="88">
        <v>3.05</v>
      </c>
    </row>
    <row r="116" spans="1:8" s="89" customFormat="1">
      <c r="A116" s="30"/>
      <c r="B116" s="94"/>
      <c r="C116" s="30"/>
      <c r="D116" s="88"/>
      <c r="E116" s="88"/>
      <c r="F116" s="88"/>
      <c r="G116" s="91" t="s">
        <v>114</v>
      </c>
      <c r="H116" s="91">
        <f>SUM(H113:H115)</f>
        <v>15.25</v>
      </c>
    </row>
    <row r="117" spans="1:8" s="89" customFormat="1">
      <c r="A117" s="30"/>
      <c r="B117" s="94"/>
      <c r="C117" s="30"/>
      <c r="D117" s="88"/>
      <c r="E117" s="88"/>
      <c r="F117" s="88"/>
      <c r="G117" s="88"/>
      <c r="H117" s="88"/>
    </row>
    <row r="118" spans="1:8" s="89" customFormat="1">
      <c r="A118" s="41" t="s">
        <v>85</v>
      </c>
      <c r="B118" s="31" t="s">
        <v>84</v>
      </c>
      <c r="C118" s="52" t="s">
        <v>17</v>
      </c>
      <c r="D118" s="88"/>
      <c r="E118" s="88"/>
      <c r="F118" s="88"/>
      <c r="G118" s="88"/>
      <c r="H118" s="88"/>
    </row>
    <row r="119" spans="1:8" s="89" customFormat="1">
      <c r="A119" s="30"/>
      <c r="B119" s="94" t="s">
        <v>270</v>
      </c>
      <c r="C119" s="30"/>
      <c r="D119" s="88"/>
      <c r="E119" s="88"/>
      <c r="F119" s="88"/>
      <c r="G119" s="88"/>
      <c r="H119" s="88">
        <v>6.1</v>
      </c>
    </row>
    <row r="120" spans="1:8" s="89" customFormat="1">
      <c r="A120" s="30"/>
      <c r="B120" s="94"/>
      <c r="C120" s="30"/>
      <c r="D120" s="88"/>
      <c r="E120" s="88"/>
      <c r="F120" s="88"/>
      <c r="G120" s="88"/>
      <c r="H120" s="88">
        <v>6.1</v>
      </c>
    </row>
    <row r="121" spans="1:8" s="89" customFormat="1">
      <c r="A121" s="30"/>
      <c r="B121" s="31"/>
      <c r="C121" s="52"/>
      <c r="D121" s="88"/>
      <c r="E121" s="88"/>
      <c r="F121" s="88"/>
      <c r="G121" s="88"/>
      <c r="H121" s="88">
        <v>3.05</v>
      </c>
    </row>
    <row r="122" spans="1:8" s="89" customFormat="1">
      <c r="A122" s="30"/>
      <c r="B122" s="94"/>
      <c r="C122" s="30"/>
      <c r="D122" s="88"/>
      <c r="E122" s="88"/>
      <c r="F122" s="88"/>
      <c r="G122" s="91" t="s">
        <v>114</v>
      </c>
      <c r="H122" s="91">
        <f>SUM(H119:H121)</f>
        <v>15.25</v>
      </c>
    </row>
    <row r="123" spans="1:8" s="89" customFormat="1">
      <c r="A123" s="30"/>
      <c r="B123" s="94"/>
      <c r="C123" s="30"/>
      <c r="D123" s="88"/>
      <c r="E123" s="88"/>
      <c r="F123" s="88"/>
      <c r="G123" s="88"/>
      <c r="H123" s="88"/>
    </row>
    <row r="124" spans="1:8" s="89" customFormat="1">
      <c r="A124" s="41" t="s">
        <v>86</v>
      </c>
      <c r="B124" s="53" t="s">
        <v>495</v>
      </c>
      <c r="C124" s="52" t="s">
        <v>45</v>
      </c>
      <c r="D124" s="88"/>
      <c r="E124" s="88"/>
      <c r="F124" s="88"/>
      <c r="G124" s="88"/>
      <c r="H124" s="88"/>
    </row>
    <row r="125" spans="1:8" s="89" customFormat="1">
      <c r="A125" s="30"/>
      <c r="B125" s="94" t="s">
        <v>120</v>
      </c>
      <c r="C125" s="30"/>
      <c r="D125" s="88"/>
      <c r="E125" s="88"/>
      <c r="F125" s="88"/>
      <c r="G125" s="88"/>
      <c r="H125" s="88">
        <v>3</v>
      </c>
    </row>
    <row r="126" spans="1:8" s="89" customFormat="1">
      <c r="A126" s="30"/>
      <c r="B126" s="94"/>
      <c r="C126" s="30"/>
      <c r="D126" s="88"/>
      <c r="E126" s="88"/>
      <c r="F126" s="88"/>
      <c r="G126" s="91" t="s">
        <v>114</v>
      </c>
      <c r="H126" s="91">
        <f>H125</f>
        <v>3</v>
      </c>
    </row>
    <row r="127" spans="1:8" s="89" customFormat="1">
      <c r="A127" s="30"/>
      <c r="B127" s="94"/>
      <c r="C127" s="30"/>
      <c r="D127" s="88"/>
      <c r="E127" s="88"/>
      <c r="F127" s="88"/>
      <c r="G127" s="88"/>
      <c r="H127" s="88"/>
    </row>
    <row r="128" spans="1:8" s="89" customFormat="1" ht="25.5">
      <c r="A128" s="41" t="s">
        <v>267</v>
      </c>
      <c r="B128" s="31" t="s">
        <v>88</v>
      </c>
      <c r="C128" s="30" t="s">
        <v>45</v>
      </c>
      <c r="D128" s="88"/>
      <c r="E128" s="88"/>
      <c r="F128" s="88"/>
      <c r="G128" s="88"/>
      <c r="H128" s="88"/>
    </row>
    <row r="129" spans="1:8" s="89" customFormat="1">
      <c r="A129" s="30"/>
      <c r="B129" s="94" t="s">
        <v>120</v>
      </c>
      <c r="C129" s="30"/>
      <c r="D129" s="88"/>
      <c r="E129" s="88"/>
      <c r="F129" s="88"/>
      <c r="G129" s="88"/>
      <c r="H129" s="88">
        <v>3</v>
      </c>
    </row>
    <row r="130" spans="1:8" s="89" customFormat="1">
      <c r="A130" s="30"/>
      <c r="B130" s="94"/>
      <c r="C130" s="30"/>
      <c r="D130" s="88"/>
      <c r="E130" s="88"/>
      <c r="F130" s="88"/>
      <c r="G130" s="91" t="s">
        <v>114</v>
      </c>
      <c r="H130" s="91">
        <f>H129</f>
        <v>3</v>
      </c>
    </row>
    <row r="131" spans="1:8" s="89" customFormat="1">
      <c r="A131" s="30"/>
      <c r="B131" s="94"/>
      <c r="C131" s="30"/>
      <c r="D131" s="88"/>
      <c r="E131" s="88"/>
      <c r="F131" s="88"/>
      <c r="G131" s="88"/>
      <c r="H131" s="88"/>
    </row>
    <row r="132" spans="1:8" s="89" customFormat="1" ht="38.25">
      <c r="A132" s="41" t="s">
        <v>268</v>
      </c>
      <c r="B132" s="31" t="s">
        <v>91</v>
      </c>
      <c r="C132" s="30" t="s">
        <v>45</v>
      </c>
      <c r="D132" s="88"/>
      <c r="E132" s="88"/>
      <c r="F132" s="88"/>
      <c r="G132" s="88"/>
      <c r="H132" s="88"/>
    </row>
    <row r="133" spans="1:8" s="89" customFormat="1">
      <c r="A133" s="30"/>
      <c r="B133" s="94" t="s">
        <v>269</v>
      </c>
      <c r="C133" s="30"/>
      <c r="D133" s="88"/>
      <c r="E133" s="88"/>
      <c r="F133" s="88"/>
      <c r="G133" s="88"/>
      <c r="H133" s="88">
        <v>4</v>
      </c>
    </row>
    <row r="134" spans="1:8" s="89" customFormat="1">
      <c r="A134" s="30"/>
      <c r="B134" s="94"/>
      <c r="C134" s="30"/>
      <c r="D134" s="88"/>
      <c r="E134" s="88"/>
      <c r="F134" s="88"/>
      <c r="G134" s="91" t="s">
        <v>114</v>
      </c>
      <c r="H134" s="91">
        <f>H133</f>
        <v>4</v>
      </c>
    </row>
    <row r="135" spans="1:8" s="89" customFormat="1">
      <c r="A135" s="30"/>
      <c r="B135" s="94"/>
      <c r="C135" s="30"/>
      <c r="D135" s="88"/>
      <c r="E135" s="88"/>
      <c r="F135" s="88"/>
      <c r="G135" s="88"/>
      <c r="H135" s="88"/>
    </row>
    <row r="136" spans="1:8" s="89" customFormat="1">
      <c r="A136" s="300" t="s">
        <v>498</v>
      </c>
      <c r="B136" s="301" t="s">
        <v>502</v>
      </c>
      <c r="C136" s="302"/>
      <c r="D136" s="88"/>
      <c r="E136" s="88"/>
      <c r="F136" s="88"/>
      <c r="G136" s="88"/>
      <c r="H136" s="88"/>
    </row>
    <row r="137" spans="1:8" s="89" customFormat="1" ht="38.25">
      <c r="A137" s="306" t="s">
        <v>499</v>
      </c>
      <c r="B137" s="304" t="s">
        <v>504</v>
      </c>
      <c r="C137" s="305" t="s">
        <v>20</v>
      </c>
      <c r="D137" s="88"/>
      <c r="E137" s="88"/>
      <c r="F137" s="88"/>
      <c r="G137" s="88"/>
      <c r="H137" s="88"/>
    </row>
    <row r="138" spans="1:8" s="89" customFormat="1">
      <c r="A138" s="30"/>
      <c r="B138" s="94" t="s">
        <v>517</v>
      </c>
      <c r="C138" s="30"/>
      <c r="D138" s="88">
        <v>3.5</v>
      </c>
      <c r="E138" s="88"/>
      <c r="F138" s="88"/>
      <c r="G138" s="88">
        <v>4</v>
      </c>
      <c r="H138" s="88">
        <f>ROUND(G138*D138,2)</f>
        <v>14</v>
      </c>
    </row>
    <row r="139" spans="1:8" s="89" customFormat="1">
      <c r="A139" s="30"/>
      <c r="B139" s="94" t="s">
        <v>518</v>
      </c>
      <c r="C139" s="30"/>
      <c r="D139" s="88">
        <v>7.15</v>
      </c>
      <c r="E139" s="88"/>
      <c r="F139" s="88"/>
      <c r="G139" s="88">
        <v>1</v>
      </c>
      <c r="H139" s="88">
        <f t="shared" ref="H139:H140" si="2">ROUND(G139*D139,2)</f>
        <v>7.15</v>
      </c>
    </row>
    <row r="140" spans="1:8" s="89" customFormat="1">
      <c r="A140" s="30"/>
      <c r="B140" s="94"/>
      <c r="C140" s="30"/>
      <c r="D140" s="88">
        <v>5.2</v>
      </c>
      <c r="E140" s="88"/>
      <c r="F140" s="88"/>
      <c r="G140" s="88">
        <v>1</v>
      </c>
      <c r="H140" s="88">
        <f t="shared" si="2"/>
        <v>5.2</v>
      </c>
    </row>
    <row r="141" spans="1:8" s="89" customFormat="1">
      <c r="A141" s="30"/>
      <c r="B141" s="94"/>
      <c r="C141" s="30"/>
      <c r="D141" s="88"/>
      <c r="E141" s="88"/>
      <c r="F141" s="88"/>
      <c r="G141" s="91" t="s">
        <v>114</v>
      </c>
      <c r="H141" s="91">
        <f>SUM(H138:H140)</f>
        <v>26.349999999999998</v>
      </c>
    </row>
    <row r="142" spans="1:8" s="89" customFormat="1">
      <c r="A142" s="30"/>
      <c r="B142" s="94"/>
      <c r="C142" s="30"/>
      <c r="D142" s="88"/>
      <c r="E142" s="88"/>
      <c r="F142" s="88"/>
      <c r="G142" s="88"/>
      <c r="H142" s="88"/>
    </row>
    <row r="143" spans="1:8" s="89" customFormat="1" ht="25.5">
      <c r="A143" s="41" t="s">
        <v>500</v>
      </c>
      <c r="B143" s="54" t="s">
        <v>520</v>
      </c>
      <c r="C143" s="30" t="s">
        <v>20</v>
      </c>
      <c r="D143" s="88"/>
      <c r="E143" s="88"/>
      <c r="F143" s="88"/>
      <c r="G143" s="88"/>
      <c r="H143" s="88"/>
    </row>
    <row r="144" spans="1:8" s="89" customFormat="1">
      <c r="A144" s="30"/>
      <c r="B144" s="94" t="s">
        <v>521</v>
      </c>
      <c r="C144" s="30"/>
      <c r="D144" s="88">
        <v>3</v>
      </c>
      <c r="E144" s="88"/>
      <c r="F144" s="88"/>
      <c r="G144" s="88">
        <v>10</v>
      </c>
      <c r="H144" s="88">
        <f t="shared" ref="H144" si="3">ROUND(G144*D144,2)</f>
        <v>30</v>
      </c>
    </row>
    <row r="145" spans="1:8" s="89" customFormat="1">
      <c r="A145" s="30"/>
      <c r="B145" s="94"/>
      <c r="C145" s="30"/>
      <c r="D145" s="88"/>
      <c r="E145" s="88"/>
      <c r="F145" s="88"/>
      <c r="G145" s="91" t="s">
        <v>114</v>
      </c>
      <c r="H145" s="91">
        <f>H144</f>
        <v>30</v>
      </c>
    </row>
    <row r="146" spans="1:8" s="89" customFormat="1">
      <c r="A146" s="30"/>
      <c r="B146" s="94"/>
      <c r="C146" s="30"/>
      <c r="D146" s="88"/>
      <c r="E146" s="88"/>
      <c r="F146" s="88"/>
      <c r="G146" s="88"/>
      <c r="H146" s="88"/>
    </row>
    <row r="147" spans="1:8" s="89" customFormat="1">
      <c r="A147" s="41" t="s">
        <v>501</v>
      </c>
      <c r="B147" s="31" t="s">
        <v>506</v>
      </c>
      <c r="C147" s="30" t="s">
        <v>17</v>
      </c>
      <c r="D147" s="88"/>
      <c r="E147" s="88"/>
      <c r="F147" s="88"/>
      <c r="G147" s="88"/>
      <c r="H147" s="88"/>
    </row>
    <row r="148" spans="1:8" s="89" customFormat="1">
      <c r="A148" s="30"/>
      <c r="B148" s="94" t="s">
        <v>517</v>
      </c>
      <c r="C148" s="30"/>
      <c r="D148" s="88">
        <v>3.5</v>
      </c>
      <c r="E148" s="88"/>
      <c r="F148" s="88">
        <f>0.15*4</f>
        <v>0.6</v>
      </c>
      <c r="G148" s="88">
        <v>4</v>
      </c>
      <c r="H148" s="88">
        <f>ROUND(G148*F148*D148,2)</f>
        <v>8.4</v>
      </c>
    </row>
    <row r="149" spans="1:8" s="89" customFormat="1">
      <c r="A149" s="30"/>
      <c r="B149" s="94" t="s">
        <v>518</v>
      </c>
      <c r="C149" s="30"/>
      <c r="D149" s="88">
        <v>7.15</v>
      </c>
      <c r="E149" s="88"/>
      <c r="F149" s="88">
        <f>0.6</f>
        <v>0.6</v>
      </c>
      <c r="G149" s="88">
        <v>1</v>
      </c>
      <c r="H149" s="88">
        <f t="shared" ref="H149:H151" si="4">ROUND(G149*F149*D149,2)</f>
        <v>4.29</v>
      </c>
    </row>
    <row r="150" spans="1:8" s="89" customFormat="1">
      <c r="A150" s="30"/>
      <c r="B150" s="94"/>
      <c r="C150" s="30"/>
      <c r="D150" s="88">
        <v>5.2</v>
      </c>
      <c r="E150" s="88"/>
      <c r="F150" s="88">
        <v>0.6</v>
      </c>
      <c r="G150" s="88">
        <v>1</v>
      </c>
      <c r="H150" s="88">
        <f t="shared" si="4"/>
        <v>3.12</v>
      </c>
    </row>
    <row r="151" spans="1:8" s="89" customFormat="1">
      <c r="A151" s="30"/>
      <c r="B151" s="94" t="s">
        <v>521</v>
      </c>
      <c r="C151" s="30"/>
      <c r="D151" s="88">
        <v>3</v>
      </c>
      <c r="E151" s="88"/>
      <c r="F151" s="88">
        <f>0.1*4</f>
        <v>0.4</v>
      </c>
      <c r="G151" s="88">
        <v>10</v>
      </c>
      <c r="H151" s="88">
        <f t="shared" si="4"/>
        <v>12</v>
      </c>
    </row>
    <row r="152" spans="1:8" s="89" customFormat="1">
      <c r="A152" s="30"/>
      <c r="B152" s="94"/>
      <c r="C152" s="30"/>
      <c r="D152" s="88"/>
      <c r="E152" s="88"/>
      <c r="F152" s="88"/>
      <c r="G152" s="91" t="s">
        <v>114</v>
      </c>
      <c r="H152" s="91">
        <f>SUM(H148:H151)</f>
        <v>27.810000000000002</v>
      </c>
    </row>
    <row r="153" spans="1:8" s="89" customFormat="1">
      <c r="A153" s="30"/>
      <c r="B153" s="94"/>
      <c r="C153" s="30"/>
      <c r="D153" s="88"/>
      <c r="E153" s="88"/>
      <c r="F153" s="88"/>
      <c r="G153" s="88"/>
      <c r="H153" s="88"/>
    </row>
    <row r="154" spans="1:8" s="89" customFormat="1" ht="25.5">
      <c r="A154" s="41" t="s">
        <v>511</v>
      </c>
      <c r="B154" s="31" t="s">
        <v>508</v>
      </c>
      <c r="C154" s="52" t="s">
        <v>17</v>
      </c>
      <c r="D154" s="88"/>
      <c r="E154" s="88"/>
      <c r="F154" s="88"/>
      <c r="G154" s="88"/>
      <c r="H154" s="88"/>
    </row>
    <row r="155" spans="1:8" s="89" customFormat="1">
      <c r="A155" s="30"/>
      <c r="B155" s="94" t="s">
        <v>517</v>
      </c>
      <c r="C155" s="30"/>
      <c r="D155" s="88">
        <v>3.5</v>
      </c>
      <c r="E155" s="88"/>
      <c r="F155" s="88">
        <f>0.15*4</f>
        <v>0.6</v>
      </c>
      <c r="G155" s="88">
        <v>4</v>
      </c>
      <c r="H155" s="88">
        <f>ROUND(G155*F155*D155,2)</f>
        <v>8.4</v>
      </c>
    </row>
    <row r="156" spans="1:8" s="89" customFormat="1">
      <c r="A156" s="30"/>
      <c r="B156" s="94" t="s">
        <v>518</v>
      </c>
      <c r="C156" s="30"/>
      <c r="D156" s="88">
        <v>7.15</v>
      </c>
      <c r="E156" s="88"/>
      <c r="F156" s="88">
        <f>0.6</f>
        <v>0.6</v>
      </c>
      <c r="G156" s="88">
        <v>1</v>
      </c>
      <c r="H156" s="88">
        <f t="shared" ref="H156:H158" si="5">ROUND(G156*F156*D156,2)</f>
        <v>4.29</v>
      </c>
    </row>
    <row r="157" spans="1:8" s="89" customFormat="1">
      <c r="A157" s="30"/>
      <c r="B157" s="94"/>
      <c r="C157" s="30"/>
      <c r="D157" s="88">
        <v>5.2</v>
      </c>
      <c r="E157" s="88"/>
      <c r="F157" s="88">
        <v>0.6</v>
      </c>
      <c r="G157" s="88">
        <v>1</v>
      </c>
      <c r="H157" s="88">
        <f t="shared" si="5"/>
        <v>3.12</v>
      </c>
    </row>
    <row r="158" spans="1:8" s="89" customFormat="1">
      <c r="A158" s="30"/>
      <c r="B158" s="94" t="s">
        <v>521</v>
      </c>
      <c r="C158" s="30"/>
      <c r="D158" s="88">
        <v>3</v>
      </c>
      <c r="E158" s="88"/>
      <c r="F158" s="88">
        <f>0.1*4</f>
        <v>0.4</v>
      </c>
      <c r="G158" s="88">
        <v>10</v>
      </c>
      <c r="H158" s="88">
        <f t="shared" si="5"/>
        <v>12</v>
      </c>
    </row>
    <row r="159" spans="1:8" s="89" customFormat="1">
      <c r="A159" s="30"/>
      <c r="B159" s="94"/>
      <c r="C159" s="30"/>
      <c r="D159" s="88"/>
      <c r="E159" s="88"/>
      <c r="F159" s="88"/>
      <c r="G159" s="91" t="s">
        <v>114</v>
      </c>
      <c r="H159" s="91">
        <f>SUM(H155:H158)</f>
        <v>27.810000000000002</v>
      </c>
    </row>
    <row r="160" spans="1:8" s="89" customFormat="1">
      <c r="A160" s="30"/>
      <c r="B160" s="94"/>
      <c r="C160" s="30"/>
      <c r="D160" s="88"/>
      <c r="E160" s="88"/>
      <c r="F160" s="88"/>
      <c r="G160" s="88"/>
      <c r="H160" s="88"/>
    </row>
    <row r="161" spans="1:8" s="89" customFormat="1" ht="25.5">
      <c r="A161" s="41" t="s">
        <v>512</v>
      </c>
      <c r="B161" s="31" t="s">
        <v>510</v>
      </c>
      <c r="C161" s="52" t="s">
        <v>45</v>
      </c>
      <c r="D161" s="88"/>
      <c r="E161" s="88"/>
      <c r="F161" s="88"/>
      <c r="G161" s="88"/>
      <c r="H161" s="88"/>
    </row>
    <row r="162" spans="1:8" s="89" customFormat="1">
      <c r="A162" s="30"/>
      <c r="B162" s="94" t="s">
        <v>6</v>
      </c>
      <c r="C162" s="30"/>
      <c r="D162" s="88"/>
      <c r="E162" s="88"/>
      <c r="F162" s="88"/>
      <c r="G162" s="88"/>
      <c r="H162" s="88">
        <v>1</v>
      </c>
    </row>
    <row r="163" spans="1:8" s="89" customFormat="1">
      <c r="A163" s="30"/>
      <c r="B163" s="94"/>
      <c r="C163" s="30"/>
      <c r="D163" s="88"/>
      <c r="E163" s="88"/>
      <c r="F163" s="88"/>
      <c r="G163" s="91" t="s">
        <v>114</v>
      </c>
      <c r="H163" s="91">
        <f>H162</f>
        <v>1</v>
      </c>
    </row>
    <row r="164" spans="1:8" s="89" customFormat="1">
      <c r="A164" s="30"/>
      <c r="B164" s="94"/>
      <c r="C164" s="30"/>
      <c r="D164" s="88"/>
      <c r="E164" s="88"/>
      <c r="F164" s="88"/>
      <c r="G164" s="88"/>
      <c r="H164" s="88"/>
    </row>
    <row r="165" spans="1:8" s="89" customFormat="1" ht="25.5">
      <c r="A165" s="41" t="s">
        <v>513</v>
      </c>
      <c r="B165" s="31" t="s">
        <v>515</v>
      </c>
      <c r="C165" s="52" t="s">
        <v>45</v>
      </c>
      <c r="D165" s="88"/>
      <c r="E165" s="88"/>
      <c r="F165" s="88"/>
      <c r="G165" s="88"/>
      <c r="H165" s="88"/>
    </row>
    <row r="166" spans="1:8" s="89" customFormat="1">
      <c r="A166" s="30"/>
      <c r="B166" s="94" t="s">
        <v>6</v>
      </c>
      <c r="C166" s="30"/>
      <c r="D166" s="88"/>
      <c r="E166" s="88"/>
      <c r="F166" s="88"/>
      <c r="G166" s="88"/>
      <c r="H166" s="88">
        <v>1</v>
      </c>
    </row>
    <row r="167" spans="1:8" s="89" customFormat="1">
      <c r="A167" s="30"/>
      <c r="B167" s="94"/>
      <c r="C167" s="30"/>
      <c r="D167" s="88"/>
      <c r="E167" s="88"/>
      <c r="F167" s="88"/>
      <c r="G167" s="91" t="s">
        <v>114</v>
      </c>
      <c r="H167" s="91">
        <f>H166</f>
        <v>1</v>
      </c>
    </row>
    <row r="168" spans="1:8" s="89" customFormat="1">
      <c r="A168" s="30"/>
      <c r="B168" s="94"/>
      <c r="C168" s="30"/>
      <c r="D168" s="88"/>
      <c r="E168" s="88"/>
      <c r="F168" s="88"/>
      <c r="G168" s="88"/>
      <c r="H168" s="88"/>
    </row>
    <row r="169" spans="1:8" s="89" customFormat="1" ht="25.5">
      <c r="A169" s="41" t="s">
        <v>514</v>
      </c>
      <c r="B169" s="54" t="s">
        <v>522</v>
      </c>
      <c r="C169" s="52" t="s">
        <v>18</v>
      </c>
      <c r="D169" s="88"/>
      <c r="E169" s="88"/>
      <c r="F169" s="88"/>
      <c r="G169" s="88"/>
      <c r="H169" s="88"/>
    </row>
    <row r="170" spans="1:8" s="89" customFormat="1">
      <c r="A170" s="30"/>
      <c r="B170" s="94" t="s">
        <v>524</v>
      </c>
      <c r="C170" s="35">
        <v>60</v>
      </c>
      <c r="D170" s="88"/>
      <c r="E170" s="88">
        <v>0.15</v>
      </c>
      <c r="F170" s="88"/>
      <c r="G170" s="88"/>
      <c r="H170" s="88">
        <f>ROUND(E170*C170,2)</f>
        <v>9</v>
      </c>
    </row>
    <row r="171" spans="1:8" s="89" customFormat="1">
      <c r="A171" s="30"/>
      <c r="B171" s="94"/>
      <c r="C171" s="30"/>
      <c r="D171" s="88"/>
      <c r="E171" s="88"/>
      <c r="F171" s="88"/>
      <c r="G171" s="91" t="s">
        <v>114</v>
      </c>
      <c r="H171" s="91">
        <f>H170</f>
        <v>9</v>
      </c>
    </row>
    <row r="172" spans="1:8" s="89" customFormat="1">
      <c r="A172" s="30"/>
      <c r="B172" s="94"/>
      <c r="C172" s="30"/>
      <c r="D172" s="88"/>
      <c r="E172" s="88"/>
      <c r="F172" s="88"/>
      <c r="G172" s="88"/>
      <c r="H172" s="88"/>
    </row>
    <row r="173" spans="1:8" s="89" customFormat="1">
      <c r="A173" s="300" t="s">
        <v>93</v>
      </c>
      <c r="B173" s="301" t="s">
        <v>525</v>
      </c>
      <c r="C173" s="302"/>
      <c r="D173" s="88"/>
      <c r="E173" s="88"/>
      <c r="F173" s="88"/>
      <c r="G173" s="88"/>
      <c r="H173" s="88"/>
    </row>
    <row r="174" spans="1:8" s="89" customFormat="1" ht="38.25">
      <c r="A174" s="303" t="s">
        <v>94</v>
      </c>
      <c r="B174" s="304" t="s">
        <v>272</v>
      </c>
      <c r="C174" s="305" t="s">
        <v>17</v>
      </c>
      <c r="D174" s="88"/>
      <c r="E174" s="88"/>
      <c r="F174" s="88"/>
      <c r="G174" s="88"/>
      <c r="H174" s="88"/>
    </row>
    <row r="175" spans="1:8" s="89" customFormat="1">
      <c r="A175" s="30"/>
      <c r="B175" s="94" t="s">
        <v>531</v>
      </c>
      <c r="C175" s="30"/>
      <c r="D175" s="88">
        <v>38</v>
      </c>
      <c r="E175" s="88">
        <v>0.45</v>
      </c>
      <c r="F175" s="88"/>
      <c r="G175" s="88">
        <v>1</v>
      </c>
      <c r="H175" s="88">
        <f>ROUND(G175*E175*D175,2)</f>
        <v>17.100000000000001</v>
      </c>
    </row>
    <row r="176" spans="1:8" s="89" customFormat="1">
      <c r="A176" s="30"/>
      <c r="B176" s="94"/>
      <c r="C176" s="30"/>
      <c r="D176" s="88">
        <v>23</v>
      </c>
      <c r="E176" s="88">
        <v>0.45</v>
      </c>
      <c r="F176" s="88"/>
      <c r="G176" s="88">
        <v>1</v>
      </c>
      <c r="H176" s="88">
        <f>ROUND(G176*E176*D176,2)</f>
        <v>10.35</v>
      </c>
    </row>
    <row r="177" spans="1:8" s="89" customFormat="1">
      <c r="A177" s="30"/>
      <c r="B177" s="94"/>
      <c r="C177" s="30"/>
      <c r="D177" s="88"/>
      <c r="E177" s="88"/>
      <c r="F177" s="88"/>
      <c r="G177" s="91" t="s">
        <v>114</v>
      </c>
      <c r="H177" s="91">
        <f>SUM(H175:H176)</f>
        <v>27.450000000000003</v>
      </c>
    </row>
    <row r="178" spans="1:8" s="89" customFormat="1">
      <c r="A178" s="30"/>
      <c r="B178" s="94"/>
      <c r="C178" s="30"/>
      <c r="D178" s="88"/>
      <c r="E178" s="88"/>
      <c r="F178" s="88"/>
      <c r="G178" s="88"/>
      <c r="H178" s="88"/>
    </row>
    <row r="179" spans="1:8" s="89" customFormat="1" ht="38.25">
      <c r="A179" s="29" t="s">
        <v>526</v>
      </c>
      <c r="B179" s="31" t="s">
        <v>371</v>
      </c>
      <c r="C179" s="30" t="s">
        <v>17</v>
      </c>
      <c r="D179" s="88"/>
      <c r="E179" s="88"/>
      <c r="F179" s="88"/>
      <c r="G179" s="88"/>
      <c r="H179" s="88"/>
    </row>
    <row r="180" spans="1:8" s="89" customFormat="1">
      <c r="A180" s="30"/>
      <c r="B180" s="94" t="s">
        <v>531</v>
      </c>
      <c r="C180" s="30"/>
      <c r="D180" s="88">
        <v>38</v>
      </c>
      <c r="E180" s="88">
        <v>0.45</v>
      </c>
      <c r="F180" s="88"/>
      <c r="G180" s="88">
        <v>2</v>
      </c>
      <c r="H180" s="88">
        <f>ROUND(G180*E180*D180,2)</f>
        <v>34.200000000000003</v>
      </c>
    </row>
    <row r="181" spans="1:8" s="89" customFormat="1">
      <c r="A181" s="30"/>
      <c r="B181" s="94"/>
      <c r="C181" s="30"/>
      <c r="D181" s="88">
        <v>23</v>
      </c>
      <c r="E181" s="88">
        <v>0.45</v>
      </c>
      <c r="F181" s="88"/>
      <c r="G181" s="88">
        <v>2</v>
      </c>
      <c r="H181" s="88">
        <f t="shared" ref="H181:H182" si="6">ROUND(G181*E181*D181,2)</f>
        <v>20.7</v>
      </c>
    </row>
    <row r="182" spans="1:8" s="89" customFormat="1">
      <c r="A182" s="30"/>
      <c r="B182" s="94" t="s">
        <v>532</v>
      </c>
      <c r="C182" s="30"/>
      <c r="D182" s="88">
        <v>0.2</v>
      </c>
      <c r="E182" s="88">
        <v>0.45</v>
      </c>
      <c r="F182" s="88"/>
      <c r="G182" s="88">
        <v>3</v>
      </c>
      <c r="H182" s="88">
        <f t="shared" si="6"/>
        <v>0.27</v>
      </c>
    </row>
    <row r="183" spans="1:8" s="89" customFormat="1">
      <c r="A183" s="30"/>
      <c r="B183" s="94"/>
      <c r="C183" s="30"/>
      <c r="D183" s="88"/>
      <c r="E183" s="88"/>
      <c r="F183" s="88"/>
      <c r="G183" s="91" t="s">
        <v>114</v>
      </c>
      <c r="H183" s="91">
        <f>SUM(H180:H182)</f>
        <v>55.170000000000009</v>
      </c>
    </row>
    <row r="184" spans="1:8" s="89" customFormat="1">
      <c r="A184" s="30"/>
      <c r="B184" s="94"/>
      <c r="C184" s="30"/>
      <c r="D184" s="88"/>
      <c r="E184" s="88"/>
      <c r="F184" s="88"/>
      <c r="G184" s="88"/>
      <c r="H184" s="88"/>
    </row>
    <row r="185" spans="1:8" s="89" customFormat="1" ht="38.25">
      <c r="A185" s="29" t="s">
        <v>527</v>
      </c>
      <c r="B185" s="31" t="s">
        <v>530</v>
      </c>
      <c r="C185" s="30" t="s">
        <v>17</v>
      </c>
      <c r="D185" s="88"/>
      <c r="E185" s="88"/>
      <c r="F185" s="88"/>
      <c r="G185" s="88"/>
      <c r="H185" s="88"/>
    </row>
    <row r="186" spans="1:8" s="89" customFormat="1">
      <c r="A186" s="30"/>
      <c r="B186" s="94" t="s">
        <v>531</v>
      </c>
      <c r="C186" s="30"/>
      <c r="D186" s="88">
        <v>38</v>
      </c>
      <c r="E186" s="88">
        <v>0.45</v>
      </c>
      <c r="F186" s="88"/>
      <c r="G186" s="88">
        <v>2</v>
      </c>
      <c r="H186" s="88">
        <f>ROUND(G186*E186*D186,2)</f>
        <v>34.200000000000003</v>
      </c>
    </row>
    <row r="187" spans="1:8" s="89" customFormat="1">
      <c r="A187" s="30"/>
      <c r="B187" s="94"/>
      <c r="C187" s="30"/>
      <c r="D187" s="88">
        <v>23</v>
      </c>
      <c r="E187" s="88">
        <v>0.45</v>
      </c>
      <c r="F187" s="88"/>
      <c r="G187" s="88">
        <v>2</v>
      </c>
      <c r="H187" s="88">
        <f t="shared" ref="H187:H188" si="7">ROUND(G187*E187*D187,2)</f>
        <v>20.7</v>
      </c>
    </row>
    <row r="188" spans="1:8" s="89" customFormat="1">
      <c r="A188" s="30"/>
      <c r="B188" s="94" t="s">
        <v>532</v>
      </c>
      <c r="C188" s="30"/>
      <c r="D188" s="88">
        <v>0.2</v>
      </c>
      <c r="E188" s="88">
        <v>0.45</v>
      </c>
      <c r="F188" s="88"/>
      <c r="G188" s="88">
        <v>3</v>
      </c>
      <c r="H188" s="88">
        <f t="shared" si="7"/>
        <v>0.27</v>
      </c>
    </row>
    <row r="189" spans="1:8" s="89" customFormat="1">
      <c r="A189" s="30"/>
      <c r="B189" s="94"/>
      <c r="C189" s="30"/>
      <c r="D189" s="88"/>
      <c r="E189" s="88"/>
      <c r="F189" s="88"/>
      <c r="G189" s="91" t="s">
        <v>114</v>
      </c>
      <c r="H189" s="91">
        <f>SUM(H186:H188)</f>
        <v>55.170000000000009</v>
      </c>
    </row>
    <row r="190" spans="1:8" s="89" customFormat="1">
      <c r="A190" s="30"/>
      <c r="B190" s="94"/>
      <c r="C190" s="30"/>
      <c r="D190" s="88"/>
      <c r="E190" s="88"/>
      <c r="F190" s="88"/>
      <c r="G190" s="88"/>
      <c r="H190" s="88"/>
    </row>
    <row r="191" spans="1:8" s="89" customFormat="1" ht="38.25">
      <c r="A191" s="29" t="s">
        <v>528</v>
      </c>
      <c r="B191" s="31" t="s">
        <v>36</v>
      </c>
      <c r="C191" s="30" t="s">
        <v>18</v>
      </c>
      <c r="D191" s="88"/>
      <c r="E191" s="88"/>
      <c r="F191" s="88"/>
      <c r="G191" s="88"/>
      <c r="H191" s="88"/>
    </row>
    <row r="192" spans="1:8" s="89" customFormat="1">
      <c r="A192" s="30"/>
      <c r="B192" s="94" t="s">
        <v>533</v>
      </c>
      <c r="C192" s="30"/>
      <c r="D192" s="88">
        <v>38</v>
      </c>
      <c r="E192" s="88">
        <v>0.05</v>
      </c>
      <c r="F192" s="88">
        <v>0.2</v>
      </c>
      <c r="G192" s="88">
        <v>1</v>
      </c>
      <c r="H192" s="88">
        <f>ROUND(G192*F192*E192*D192,2)</f>
        <v>0.38</v>
      </c>
    </row>
    <row r="193" spans="1:8" s="89" customFormat="1">
      <c r="A193" s="30"/>
      <c r="B193" s="94"/>
      <c r="C193" s="30"/>
      <c r="D193" s="88">
        <v>23</v>
      </c>
      <c r="E193" s="88">
        <v>0.05</v>
      </c>
      <c r="F193" s="88">
        <v>0.2</v>
      </c>
      <c r="G193" s="88">
        <v>1</v>
      </c>
      <c r="H193" s="88">
        <f>ROUND(G193*F193*E193*D193,2)</f>
        <v>0.23</v>
      </c>
    </row>
    <row r="194" spans="1:8" s="89" customFormat="1">
      <c r="A194" s="30"/>
      <c r="B194" s="94"/>
      <c r="C194" s="30"/>
      <c r="D194" s="88"/>
      <c r="E194" s="88"/>
      <c r="F194" s="88"/>
      <c r="G194" s="91" t="s">
        <v>114</v>
      </c>
      <c r="H194" s="91">
        <f>SUM(H192:H193)</f>
        <v>0.61</v>
      </c>
    </row>
    <row r="195" spans="1:8" s="89" customFormat="1">
      <c r="A195" s="30"/>
      <c r="B195" s="94"/>
      <c r="C195" s="30"/>
      <c r="D195" s="88"/>
      <c r="E195" s="88"/>
      <c r="F195" s="88"/>
      <c r="G195" s="88"/>
      <c r="H195" s="88"/>
    </row>
    <row r="196" spans="1:8" s="89" customFormat="1" ht="25.5">
      <c r="A196" s="29" t="s">
        <v>529</v>
      </c>
      <c r="B196" s="31" t="s">
        <v>423</v>
      </c>
      <c r="C196" s="30" t="s">
        <v>17</v>
      </c>
      <c r="D196" s="88"/>
      <c r="E196" s="88"/>
      <c r="F196" s="88"/>
      <c r="G196" s="88"/>
      <c r="H196" s="88"/>
    </row>
    <row r="197" spans="1:8" s="89" customFormat="1">
      <c r="A197" s="30"/>
      <c r="B197" s="94" t="s">
        <v>531</v>
      </c>
      <c r="C197" s="30"/>
      <c r="D197" s="88">
        <v>38</v>
      </c>
      <c r="E197" s="88">
        <v>0.5</v>
      </c>
      <c r="F197" s="88"/>
      <c r="G197" s="88">
        <v>2</v>
      </c>
      <c r="H197" s="88">
        <f>ROUND(G197*E197*D197,2)</f>
        <v>38</v>
      </c>
    </row>
    <row r="198" spans="1:8" s="89" customFormat="1">
      <c r="A198" s="30"/>
      <c r="B198" s="94"/>
      <c r="C198" s="30"/>
      <c r="D198" s="88">
        <v>23</v>
      </c>
      <c r="E198" s="88">
        <v>0.5</v>
      </c>
      <c r="F198" s="88"/>
      <c r="G198" s="88">
        <v>2</v>
      </c>
      <c r="H198" s="88">
        <f t="shared" ref="H198:H199" si="8">ROUND(G198*E198*D198,2)</f>
        <v>23</v>
      </c>
    </row>
    <row r="199" spans="1:8" s="89" customFormat="1">
      <c r="A199" s="30"/>
      <c r="B199" s="94" t="s">
        <v>532</v>
      </c>
      <c r="C199" s="30"/>
      <c r="D199" s="88">
        <v>0.2</v>
      </c>
      <c r="E199" s="88">
        <v>0.5</v>
      </c>
      <c r="F199" s="88"/>
      <c r="G199" s="88">
        <v>3</v>
      </c>
      <c r="H199" s="88">
        <f t="shared" si="8"/>
        <v>0.3</v>
      </c>
    </row>
    <row r="200" spans="1:8" s="89" customFormat="1">
      <c r="A200" s="30"/>
      <c r="B200" s="94"/>
      <c r="C200" s="30"/>
      <c r="D200" s="88"/>
      <c r="E200" s="88"/>
      <c r="F200" s="88"/>
      <c r="G200" s="91" t="s">
        <v>114</v>
      </c>
      <c r="H200" s="91">
        <f>SUM(H197:H199)</f>
        <v>61.3</v>
      </c>
    </row>
    <row r="201" spans="1:8" s="89" customFormat="1">
      <c r="A201" s="30"/>
      <c r="B201" s="94"/>
      <c r="C201" s="30"/>
      <c r="D201" s="88"/>
      <c r="E201" s="88"/>
      <c r="F201" s="88"/>
      <c r="G201" s="88"/>
      <c r="H201" s="88"/>
    </row>
    <row r="202" spans="1:8">
      <c r="A202" s="300" t="s">
        <v>290</v>
      </c>
      <c r="B202" s="301" t="s">
        <v>534</v>
      </c>
      <c r="C202" s="302"/>
      <c r="D202" s="88"/>
      <c r="E202" s="88"/>
      <c r="F202" s="88"/>
      <c r="G202" s="88"/>
      <c r="H202" s="88"/>
    </row>
    <row r="203" spans="1:8">
      <c r="A203" s="300" t="s">
        <v>291</v>
      </c>
      <c r="B203" s="301" t="s">
        <v>95</v>
      </c>
      <c r="C203" s="302"/>
      <c r="D203" s="88"/>
      <c r="E203" s="88"/>
      <c r="F203" s="88"/>
      <c r="G203" s="88"/>
      <c r="H203" s="88"/>
    </row>
    <row r="204" spans="1:8" ht="25.5">
      <c r="A204" s="306" t="s">
        <v>292</v>
      </c>
      <c r="B204" s="311" t="s">
        <v>57</v>
      </c>
      <c r="C204" s="312" t="s">
        <v>18</v>
      </c>
      <c r="D204" s="88"/>
      <c r="E204" s="88"/>
      <c r="F204" s="88"/>
      <c r="G204" s="88"/>
      <c r="H204" s="88"/>
    </row>
    <row r="205" spans="1:8">
      <c r="A205" s="29"/>
      <c r="B205" s="229" t="s">
        <v>385</v>
      </c>
      <c r="C205" s="52"/>
      <c r="D205" s="88">
        <v>0.8</v>
      </c>
      <c r="E205" s="88">
        <v>0.85</v>
      </c>
      <c r="F205" s="88">
        <v>0.8</v>
      </c>
      <c r="G205" s="88">
        <v>4</v>
      </c>
      <c r="H205" s="88">
        <f>ROUND(G205*F205*E205*D205,2)</f>
        <v>2.1800000000000002</v>
      </c>
    </row>
    <row r="206" spans="1:8">
      <c r="A206" s="29"/>
      <c r="B206" s="229" t="s">
        <v>386</v>
      </c>
      <c r="C206" s="52"/>
      <c r="D206" s="88">
        <f>4+4+3+3</f>
        <v>14</v>
      </c>
      <c r="E206" s="88">
        <v>0.3</v>
      </c>
      <c r="F206" s="88">
        <v>0.3</v>
      </c>
      <c r="G206" s="88">
        <v>1</v>
      </c>
      <c r="H206" s="88">
        <f t="shared" ref="H206" si="9">ROUND(G206*F206*E206*D206,2)</f>
        <v>1.26</v>
      </c>
    </row>
    <row r="207" spans="1:8">
      <c r="A207" s="29"/>
      <c r="B207" s="229"/>
      <c r="C207" s="52"/>
      <c r="D207" s="88"/>
      <c r="E207" s="88"/>
      <c r="F207" s="88"/>
      <c r="G207" s="91" t="s">
        <v>114</v>
      </c>
      <c r="H207" s="91">
        <f>SUM(H205:H206)</f>
        <v>3.4400000000000004</v>
      </c>
    </row>
    <row r="208" spans="1:8">
      <c r="A208" s="29"/>
      <c r="B208" s="229"/>
      <c r="C208" s="52"/>
      <c r="D208" s="88"/>
      <c r="E208" s="88"/>
      <c r="F208" s="88"/>
      <c r="G208" s="88"/>
      <c r="H208" s="88"/>
    </row>
    <row r="209" spans="1:8" ht="25.5">
      <c r="A209" s="29" t="s">
        <v>293</v>
      </c>
      <c r="B209" s="53" t="s">
        <v>271</v>
      </c>
      <c r="C209" s="52" t="s">
        <v>17</v>
      </c>
      <c r="D209" s="88"/>
      <c r="E209" s="88"/>
      <c r="F209" s="88"/>
      <c r="G209" s="88"/>
      <c r="H209" s="88"/>
    </row>
    <row r="210" spans="1:8">
      <c r="A210" s="29"/>
      <c r="B210" s="229" t="s">
        <v>385</v>
      </c>
      <c r="C210" s="52"/>
      <c r="D210" s="88">
        <v>0.8</v>
      </c>
      <c r="E210" s="88"/>
      <c r="F210" s="88">
        <v>0.8</v>
      </c>
      <c r="G210" s="88">
        <v>4</v>
      </c>
      <c r="H210" s="88">
        <f>ROUND(G210*F210*D210,2)</f>
        <v>2.56</v>
      </c>
    </row>
    <row r="211" spans="1:8">
      <c r="A211" s="29"/>
      <c r="B211" s="229" t="s">
        <v>386</v>
      </c>
      <c r="C211" s="52"/>
      <c r="D211" s="88">
        <v>14</v>
      </c>
      <c r="E211" s="88"/>
      <c r="F211" s="88">
        <v>0.2</v>
      </c>
      <c r="G211" s="88">
        <v>1</v>
      </c>
      <c r="H211" s="88">
        <f t="shared" ref="H211" si="10">ROUND(G211*F211*D211,2)</f>
        <v>2.8</v>
      </c>
    </row>
    <row r="212" spans="1:8">
      <c r="A212" s="29"/>
      <c r="B212" s="229"/>
      <c r="C212" s="52"/>
      <c r="D212" s="88"/>
      <c r="E212" s="88"/>
      <c r="F212" s="88"/>
      <c r="G212" s="91" t="s">
        <v>114</v>
      </c>
      <c r="H212" s="91">
        <f>SUM(H210:H211)</f>
        <v>5.3599999999999994</v>
      </c>
    </row>
    <row r="213" spans="1:8">
      <c r="A213" s="29"/>
      <c r="B213" s="229"/>
      <c r="C213" s="52"/>
      <c r="D213" s="88"/>
      <c r="E213" s="88"/>
      <c r="F213" s="88"/>
      <c r="G213" s="88"/>
      <c r="H213" s="88"/>
    </row>
    <row r="214" spans="1:8" ht="38.25">
      <c r="A214" s="41" t="s">
        <v>294</v>
      </c>
      <c r="B214" s="31" t="s">
        <v>535</v>
      </c>
      <c r="C214" s="30" t="s">
        <v>18</v>
      </c>
      <c r="D214" s="88"/>
      <c r="E214" s="88"/>
      <c r="F214" s="88"/>
      <c r="G214" s="88"/>
      <c r="H214" s="88"/>
    </row>
    <row r="215" spans="1:8">
      <c r="A215" s="29"/>
      <c r="B215" s="229" t="s">
        <v>385</v>
      </c>
      <c r="C215" s="253"/>
      <c r="D215" s="88">
        <v>0.7</v>
      </c>
      <c r="E215" s="88">
        <v>0.2</v>
      </c>
      <c r="F215" s="88">
        <v>0.7</v>
      </c>
      <c r="G215" s="88">
        <v>4</v>
      </c>
      <c r="H215" s="88">
        <f t="shared" ref="H215" si="11">ROUND(G215*F215*E215*D215,2)</f>
        <v>0.39</v>
      </c>
    </row>
    <row r="216" spans="1:8">
      <c r="A216" s="29"/>
      <c r="B216" s="229" t="s">
        <v>387</v>
      </c>
      <c r="C216" s="253"/>
      <c r="D216" s="88">
        <v>0.2</v>
      </c>
      <c r="E216" s="88">
        <v>0.3</v>
      </c>
      <c r="F216" s="88">
        <v>0.2</v>
      </c>
      <c r="G216" s="88">
        <v>4</v>
      </c>
      <c r="H216" s="88">
        <f>ROUND(G216*F216*E216*D216,2)</f>
        <v>0.05</v>
      </c>
    </row>
    <row r="217" spans="1:8">
      <c r="A217" s="29"/>
      <c r="B217" s="229" t="s">
        <v>466</v>
      </c>
      <c r="C217" s="253"/>
      <c r="D217" s="88">
        <f>5+5+3.1+3.1</f>
        <v>16.2</v>
      </c>
      <c r="E217" s="88">
        <v>0.2</v>
      </c>
      <c r="F217" s="88">
        <v>0.2</v>
      </c>
      <c r="G217" s="88">
        <v>1</v>
      </c>
      <c r="H217" s="88">
        <f t="shared" ref="H217" si="12">ROUND(G217*F217*E217*D217,2)</f>
        <v>0.65</v>
      </c>
    </row>
    <row r="218" spans="1:8">
      <c r="A218" s="29"/>
      <c r="B218" s="229"/>
      <c r="C218" s="253"/>
      <c r="D218" s="88"/>
      <c r="E218" s="88"/>
      <c r="F218" s="88"/>
      <c r="G218" s="91" t="s">
        <v>114</v>
      </c>
      <c r="H218" s="91">
        <f>SUM(H215:H217)</f>
        <v>1.0900000000000001</v>
      </c>
    </row>
    <row r="219" spans="1:8">
      <c r="A219" s="29"/>
      <c r="B219" s="229"/>
      <c r="C219" s="253"/>
      <c r="D219" s="88"/>
      <c r="E219" s="88"/>
      <c r="F219" s="88"/>
      <c r="G219" s="88"/>
      <c r="H219" s="88"/>
    </row>
    <row r="220" spans="1:8" ht="38.25">
      <c r="A220" s="41" t="s">
        <v>295</v>
      </c>
      <c r="B220" s="31" t="s">
        <v>272</v>
      </c>
      <c r="C220" s="30" t="s">
        <v>17</v>
      </c>
      <c r="D220" s="88"/>
      <c r="E220" s="88"/>
      <c r="F220" s="88"/>
      <c r="G220" s="88"/>
      <c r="H220" s="88"/>
    </row>
    <row r="221" spans="1:8">
      <c r="A221" s="29"/>
      <c r="B221" s="229" t="s">
        <v>388</v>
      </c>
      <c r="C221" s="52"/>
      <c r="D221" s="88">
        <v>14</v>
      </c>
      <c r="E221" s="88">
        <v>0.3</v>
      </c>
      <c r="F221" s="88"/>
      <c r="G221" s="88">
        <v>1</v>
      </c>
      <c r="H221" s="88">
        <f>ROUND(G221*E221*D221,2)</f>
        <v>4.2</v>
      </c>
    </row>
    <row r="222" spans="1:8">
      <c r="A222" s="29"/>
      <c r="B222" s="229"/>
      <c r="C222" s="52"/>
      <c r="D222" s="88"/>
      <c r="E222" s="88"/>
      <c r="F222" s="88"/>
      <c r="G222" s="91" t="s">
        <v>114</v>
      </c>
      <c r="H222" s="91">
        <f>SUM(H221:H221)</f>
        <v>4.2</v>
      </c>
    </row>
    <row r="223" spans="1:8">
      <c r="A223" s="29"/>
      <c r="B223" s="229"/>
      <c r="C223" s="52"/>
      <c r="D223" s="88"/>
      <c r="E223" s="88"/>
      <c r="F223" s="88"/>
      <c r="G223" s="88"/>
      <c r="H223" s="88"/>
    </row>
    <row r="224" spans="1:8">
      <c r="A224" s="41" t="s">
        <v>296</v>
      </c>
      <c r="B224" s="31" t="s">
        <v>311</v>
      </c>
      <c r="C224" s="30" t="s">
        <v>18</v>
      </c>
      <c r="D224" s="88"/>
      <c r="E224" s="88"/>
      <c r="F224" s="88"/>
      <c r="G224" s="88"/>
      <c r="H224" s="88"/>
    </row>
    <row r="225" spans="1:8">
      <c r="A225" s="29"/>
      <c r="B225" s="229" t="s">
        <v>458</v>
      </c>
      <c r="C225" s="52"/>
      <c r="D225" s="88">
        <v>3.55</v>
      </c>
      <c r="E225" s="88">
        <v>0.3</v>
      </c>
      <c r="F225" s="88">
        <v>3.2</v>
      </c>
      <c r="G225" s="88">
        <v>1</v>
      </c>
      <c r="H225" s="88">
        <f>ROUND(G225*F225*E225*D225,2)</f>
        <v>3.41</v>
      </c>
    </row>
    <row r="226" spans="1:8">
      <c r="A226" s="29"/>
      <c r="B226" s="229"/>
      <c r="C226" s="52"/>
      <c r="D226" s="88">
        <v>1.75</v>
      </c>
      <c r="E226" s="88">
        <v>0.3</v>
      </c>
      <c r="F226" s="88">
        <v>1.1499999999999999</v>
      </c>
      <c r="G226" s="88">
        <v>1</v>
      </c>
      <c r="H226" s="88">
        <f>ROUND(G226*F226*E226*D226,2)</f>
        <v>0.6</v>
      </c>
    </row>
    <row r="227" spans="1:8">
      <c r="A227" s="29"/>
      <c r="B227" s="229" t="s">
        <v>596</v>
      </c>
      <c r="C227" s="52"/>
      <c r="D227" s="88">
        <v>1.3</v>
      </c>
      <c r="E227" s="88">
        <v>0.3</v>
      </c>
      <c r="F227" s="88">
        <v>1</v>
      </c>
      <c r="G227" s="88">
        <v>1</v>
      </c>
      <c r="H227" s="88">
        <f>ROUND(G227*F227*E227*D227,2)</f>
        <v>0.39</v>
      </c>
    </row>
    <row r="228" spans="1:8">
      <c r="A228" s="29"/>
      <c r="B228" s="229"/>
      <c r="C228" s="52"/>
      <c r="D228" s="88"/>
      <c r="E228" s="88"/>
      <c r="F228" s="88"/>
      <c r="G228" s="91" t="s">
        <v>114</v>
      </c>
      <c r="H228" s="91">
        <f>SUM(H225:H227)</f>
        <v>4.3999999999999995</v>
      </c>
    </row>
    <row r="229" spans="1:8">
      <c r="A229" s="29"/>
      <c r="B229" s="229"/>
      <c r="C229" s="52"/>
      <c r="D229" s="88"/>
      <c r="E229" s="88"/>
      <c r="F229" s="88"/>
      <c r="G229" s="88"/>
      <c r="H229" s="88"/>
    </row>
    <row r="230" spans="1:8">
      <c r="A230" s="300" t="s">
        <v>298</v>
      </c>
      <c r="B230" s="301" t="s">
        <v>96</v>
      </c>
      <c r="C230" s="302"/>
      <c r="D230" s="88"/>
      <c r="E230" s="88"/>
      <c r="F230" s="88"/>
      <c r="G230" s="88"/>
      <c r="H230" s="88"/>
    </row>
    <row r="231" spans="1:8" ht="38.25">
      <c r="A231" s="306" t="s">
        <v>299</v>
      </c>
      <c r="B231" s="304" t="s">
        <v>535</v>
      </c>
      <c r="C231" s="305" t="s">
        <v>18</v>
      </c>
      <c r="D231" s="88"/>
      <c r="E231" s="88"/>
      <c r="F231" s="88"/>
      <c r="G231" s="88"/>
      <c r="H231" s="88"/>
    </row>
    <row r="232" spans="1:8">
      <c r="A232" s="29"/>
      <c r="B232" s="229" t="s">
        <v>400</v>
      </c>
      <c r="C232" s="52"/>
      <c r="D232" s="88">
        <v>0.2</v>
      </c>
      <c r="E232" s="88">
        <v>3.5</v>
      </c>
      <c r="F232" s="88">
        <v>0.15</v>
      </c>
      <c r="G232" s="88">
        <v>4</v>
      </c>
      <c r="H232" s="88">
        <f>ROUND(G232*F232*E232*D232,2)</f>
        <v>0.42</v>
      </c>
    </row>
    <row r="233" spans="1:8">
      <c r="A233" s="29"/>
      <c r="B233" s="229" t="s">
        <v>597</v>
      </c>
      <c r="C233" s="52"/>
      <c r="D233" s="88">
        <f>5+5+3.2+3.2</f>
        <v>16.399999999999999</v>
      </c>
      <c r="E233" s="88">
        <v>0.3</v>
      </c>
      <c r="F233" s="88">
        <v>0.15</v>
      </c>
      <c r="G233" s="88">
        <v>1</v>
      </c>
      <c r="H233" s="88">
        <f t="shared" ref="H233" si="13">ROUND(G233*F233*E233*D233,2)</f>
        <v>0.74</v>
      </c>
    </row>
    <row r="234" spans="1:8">
      <c r="A234" s="29"/>
      <c r="B234" s="229"/>
      <c r="C234" s="52"/>
      <c r="D234" s="88"/>
      <c r="E234" s="88"/>
      <c r="F234" s="88"/>
      <c r="G234" s="91" t="s">
        <v>114</v>
      </c>
      <c r="H234" s="91">
        <f>SUM(H232:H233)</f>
        <v>1.1599999999999999</v>
      </c>
    </row>
    <row r="235" spans="1:8">
      <c r="A235" s="29"/>
      <c r="B235" s="229"/>
      <c r="C235" s="52"/>
      <c r="D235" s="88"/>
      <c r="E235" s="88"/>
      <c r="F235" s="88"/>
      <c r="G235" s="88"/>
      <c r="H235" s="88"/>
    </row>
    <row r="236" spans="1:8" ht="38.25">
      <c r="A236" s="41" t="s">
        <v>300</v>
      </c>
      <c r="B236" s="31" t="s">
        <v>273</v>
      </c>
      <c r="C236" s="30" t="s">
        <v>17</v>
      </c>
      <c r="D236" s="88"/>
      <c r="E236" s="88"/>
      <c r="F236" s="88"/>
      <c r="G236" s="88"/>
      <c r="H236" s="88"/>
    </row>
    <row r="237" spans="1:8">
      <c r="A237" s="29"/>
      <c r="B237" s="229" t="s">
        <v>389</v>
      </c>
      <c r="C237" s="52"/>
      <c r="D237" s="88">
        <v>4.7</v>
      </c>
      <c r="E237" s="88">
        <v>3.4</v>
      </c>
      <c r="F237" s="88"/>
      <c r="G237" s="88">
        <v>2</v>
      </c>
      <c r="H237" s="88">
        <f>ROUND(G237*E237*D237,2)</f>
        <v>31.96</v>
      </c>
    </row>
    <row r="238" spans="1:8">
      <c r="A238" s="29"/>
      <c r="B238" s="229"/>
      <c r="C238" s="52"/>
      <c r="D238" s="88">
        <v>3.2</v>
      </c>
      <c r="E238" s="88">
        <v>3.4</v>
      </c>
      <c r="F238" s="88"/>
      <c r="G238" s="88">
        <v>2</v>
      </c>
      <c r="H238" s="88">
        <f t="shared" ref="H238:H245" si="14">ROUND(G238*E238*D238,2)</f>
        <v>21.76</v>
      </c>
    </row>
    <row r="239" spans="1:8">
      <c r="A239" s="29"/>
      <c r="B239" s="229" t="s">
        <v>596</v>
      </c>
      <c r="C239" s="52"/>
      <c r="D239" s="88">
        <v>1.45</v>
      </c>
      <c r="E239" s="88">
        <v>2.6</v>
      </c>
      <c r="F239" s="88"/>
      <c r="G239" s="88">
        <v>1</v>
      </c>
      <c r="H239" s="88">
        <f t="shared" si="14"/>
        <v>3.77</v>
      </c>
    </row>
    <row r="240" spans="1:8">
      <c r="A240" s="29"/>
      <c r="B240" s="229"/>
      <c r="C240" s="52"/>
      <c r="D240" s="88">
        <v>1</v>
      </c>
      <c r="E240" s="88">
        <v>2.6</v>
      </c>
      <c r="F240" s="88"/>
      <c r="G240" s="88">
        <v>1</v>
      </c>
      <c r="H240" s="88">
        <f t="shared" si="14"/>
        <v>2.6</v>
      </c>
    </row>
    <row r="241" spans="1:8">
      <c r="A241" s="29"/>
      <c r="B241" s="230" t="s">
        <v>390</v>
      </c>
      <c r="C241" s="231"/>
      <c r="D241" s="232">
        <v>0.9</v>
      </c>
      <c r="E241" s="232">
        <v>2.1</v>
      </c>
      <c r="F241" s="232"/>
      <c r="G241" s="232">
        <v>-1</v>
      </c>
      <c r="H241" s="232">
        <f t="shared" si="14"/>
        <v>-1.89</v>
      </c>
    </row>
    <row r="242" spans="1:8">
      <c r="A242" s="29"/>
      <c r="B242" s="230"/>
      <c r="C242" s="231"/>
      <c r="D242" s="232">
        <v>0.6</v>
      </c>
      <c r="E242" s="232">
        <v>2.1</v>
      </c>
      <c r="F242" s="232"/>
      <c r="G242" s="232">
        <v>-1</v>
      </c>
      <c r="H242" s="232">
        <f t="shared" si="14"/>
        <v>-1.26</v>
      </c>
    </row>
    <row r="243" spans="1:8">
      <c r="A243" s="29"/>
      <c r="B243" s="230"/>
      <c r="C243" s="231"/>
      <c r="D243" s="232">
        <v>3</v>
      </c>
      <c r="E243" s="232">
        <v>1</v>
      </c>
      <c r="F243" s="232"/>
      <c r="G243" s="232">
        <v>-1</v>
      </c>
      <c r="H243" s="232">
        <f t="shared" si="14"/>
        <v>-3</v>
      </c>
    </row>
    <row r="244" spans="1:8">
      <c r="A244" s="29"/>
      <c r="B244" s="230"/>
      <c r="C244" s="231"/>
      <c r="D244" s="232">
        <v>1.6</v>
      </c>
      <c r="E244" s="232">
        <v>1</v>
      </c>
      <c r="F244" s="232"/>
      <c r="G244" s="232">
        <v>-1</v>
      </c>
      <c r="H244" s="232">
        <f t="shared" si="14"/>
        <v>-1.6</v>
      </c>
    </row>
    <row r="245" spans="1:8">
      <c r="A245" s="29"/>
      <c r="B245" s="230"/>
      <c r="C245" s="231"/>
      <c r="D245" s="232">
        <v>0.5</v>
      </c>
      <c r="E245" s="232">
        <v>0.5</v>
      </c>
      <c r="F245" s="232"/>
      <c r="G245" s="232">
        <v>-1</v>
      </c>
      <c r="H245" s="232">
        <f t="shared" si="14"/>
        <v>-0.25</v>
      </c>
    </row>
    <row r="246" spans="1:8">
      <c r="A246" s="29"/>
      <c r="B246" s="229"/>
      <c r="C246" s="52"/>
      <c r="D246" s="88"/>
      <c r="E246" s="88"/>
      <c r="F246" s="88"/>
      <c r="G246" s="91" t="s">
        <v>114</v>
      </c>
      <c r="H246" s="91">
        <f>SUM(H237:H245)</f>
        <v>52.09</v>
      </c>
    </row>
    <row r="247" spans="1:8">
      <c r="A247" s="29"/>
      <c r="B247" s="229"/>
      <c r="C247" s="52"/>
      <c r="D247" s="88"/>
      <c r="E247" s="88"/>
      <c r="F247" s="88"/>
      <c r="G247" s="88"/>
      <c r="H247" s="88"/>
    </row>
    <row r="248" spans="1:8">
      <c r="A248" s="41" t="s">
        <v>301</v>
      </c>
      <c r="B248" s="31" t="s">
        <v>598</v>
      </c>
      <c r="C248" s="30" t="s">
        <v>20</v>
      </c>
      <c r="D248" s="88"/>
      <c r="E248" s="88"/>
      <c r="F248" s="88"/>
      <c r="G248" s="88"/>
      <c r="H248" s="88"/>
    </row>
    <row r="249" spans="1:8">
      <c r="A249" s="29"/>
      <c r="B249" s="229" t="s">
        <v>392</v>
      </c>
      <c r="C249" s="52"/>
      <c r="D249" s="88">
        <v>1.3</v>
      </c>
      <c r="E249" s="88"/>
      <c r="F249" s="88"/>
      <c r="G249" s="88">
        <v>1</v>
      </c>
      <c r="H249" s="88">
        <f>ROUND(G249*D249,2)</f>
        <v>1.3</v>
      </c>
    </row>
    <row r="250" spans="1:8">
      <c r="A250" s="29"/>
      <c r="B250" s="229"/>
      <c r="C250" s="52"/>
      <c r="D250" s="88">
        <v>1</v>
      </c>
      <c r="E250" s="88"/>
      <c r="F250" s="88"/>
      <c r="G250" s="88">
        <v>1</v>
      </c>
      <c r="H250" s="88">
        <f>ROUND(G250*D250,2)</f>
        <v>1</v>
      </c>
    </row>
    <row r="251" spans="1:8">
      <c r="A251" s="29"/>
      <c r="B251" s="229"/>
      <c r="C251" s="52"/>
      <c r="D251" s="88"/>
      <c r="E251" s="88"/>
      <c r="F251" s="88"/>
      <c r="G251" s="91" t="s">
        <v>114</v>
      </c>
      <c r="H251" s="91">
        <f>SUM(H249:H250)</f>
        <v>2.2999999999999998</v>
      </c>
    </row>
    <row r="252" spans="1:8">
      <c r="A252" s="29"/>
      <c r="B252" s="229"/>
      <c r="C252" s="52"/>
      <c r="D252" s="88"/>
      <c r="E252" s="88"/>
      <c r="F252" s="88"/>
      <c r="G252" s="88"/>
      <c r="H252" s="88"/>
    </row>
    <row r="253" spans="1:8">
      <c r="A253" s="41" t="s">
        <v>302</v>
      </c>
      <c r="B253" s="31" t="s">
        <v>540</v>
      </c>
      <c r="C253" s="30" t="s">
        <v>20</v>
      </c>
      <c r="D253" s="88"/>
      <c r="E253" s="88"/>
      <c r="F253" s="88"/>
      <c r="G253" s="88"/>
      <c r="H253" s="88"/>
    </row>
    <row r="254" spans="1:8">
      <c r="A254" s="29"/>
      <c r="B254" s="229" t="s">
        <v>391</v>
      </c>
      <c r="C254" s="52"/>
      <c r="D254" s="88">
        <v>2</v>
      </c>
      <c r="E254" s="88"/>
      <c r="F254" s="88"/>
      <c r="G254" s="88">
        <v>1</v>
      </c>
      <c r="H254" s="88">
        <f>ROUND(G254*D254,2)</f>
        <v>2</v>
      </c>
    </row>
    <row r="255" spans="1:8">
      <c r="A255" s="29"/>
      <c r="B255" s="229"/>
      <c r="C255" s="52"/>
      <c r="D255" s="88">
        <v>3.5</v>
      </c>
      <c r="E255" s="88"/>
      <c r="F255" s="88"/>
      <c r="G255" s="88">
        <v>1</v>
      </c>
      <c r="H255" s="88">
        <f>ROUND(G255*D255,2)</f>
        <v>3.5</v>
      </c>
    </row>
    <row r="256" spans="1:8">
      <c r="A256" s="29"/>
      <c r="B256" s="229"/>
      <c r="C256" s="52"/>
      <c r="D256" s="88"/>
      <c r="E256" s="88"/>
      <c r="F256" s="88"/>
      <c r="G256" s="91" t="s">
        <v>114</v>
      </c>
      <c r="H256" s="91">
        <f>SUM(H254:H255)</f>
        <v>5.5</v>
      </c>
    </row>
    <row r="257" spans="1:8">
      <c r="A257" s="29"/>
      <c r="B257" s="229"/>
      <c r="C257" s="52"/>
      <c r="D257" s="88"/>
      <c r="E257" s="88"/>
      <c r="F257" s="88"/>
      <c r="G257" s="88"/>
      <c r="H257" s="88"/>
    </row>
    <row r="258" spans="1:8">
      <c r="A258" s="41" t="s">
        <v>303</v>
      </c>
      <c r="B258" s="31" t="s">
        <v>538</v>
      </c>
      <c r="C258" s="30" t="s">
        <v>20</v>
      </c>
      <c r="D258" s="88"/>
      <c r="E258" s="88"/>
      <c r="F258" s="88"/>
      <c r="G258" s="88"/>
      <c r="H258" s="88"/>
    </row>
    <row r="259" spans="1:8">
      <c r="A259" s="29"/>
      <c r="B259" s="229" t="s">
        <v>391</v>
      </c>
      <c r="C259" s="52"/>
      <c r="D259" s="88">
        <v>2</v>
      </c>
      <c r="E259" s="88"/>
      <c r="F259" s="88"/>
      <c r="G259" s="88">
        <v>1</v>
      </c>
      <c r="H259" s="88">
        <f>ROUND(G259*D259,2)</f>
        <v>2</v>
      </c>
    </row>
    <row r="260" spans="1:8">
      <c r="A260" s="29"/>
      <c r="B260" s="229"/>
      <c r="C260" s="52"/>
      <c r="D260" s="88">
        <v>3.5</v>
      </c>
      <c r="E260" s="88"/>
      <c r="F260" s="88"/>
      <c r="G260" s="88">
        <v>1</v>
      </c>
      <c r="H260" s="88">
        <f>ROUND(G260*D260,2)</f>
        <v>3.5</v>
      </c>
    </row>
    <row r="261" spans="1:8">
      <c r="A261" s="29"/>
      <c r="B261" s="229"/>
      <c r="C261" s="52"/>
      <c r="D261" s="88"/>
      <c r="E261" s="88"/>
      <c r="F261" s="88"/>
      <c r="G261" s="91" t="s">
        <v>114</v>
      </c>
      <c r="H261" s="91">
        <f>SUM(H259:H260)</f>
        <v>5.5</v>
      </c>
    </row>
    <row r="262" spans="1:8">
      <c r="A262" s="29"/>
      <c r="B262" s="229"/>
      <c r="C262" s="52"/>
      <c r="D262" s="88"/>
      <c r="E262" s="88"/>
      <c r="F262" s="88"/>
      <c r="G262" s="88"/>
      <c r="H262" s="88"/>
    </row>
    <row r="263" spans="1:8" ht="38.25">
      <c r="A263" s="41" t="s">
        <v>304</v>
      </c>
      <c r="B263" s="31" t="s">
        <v>274</v>
      </c>
      <c r="C263" s="30" t="s">
        <v>17</v>
      </c>
      <c r="D263" s="88"/>
      <c r="E263" s="88"/>
      <c r="F263" s="88"/>
      <c r="G263" s="88"/>
      <c r="H263" s="88"/>
    </row>
    <row r="264" spans="1:8">
      <c r="A264" s="29"/>
      <c r="B264" s="229" t="s">
        <v>393</v>
      </c>
      <c r="C264" s="52"/>
      <c r="D264" s="88">
        <v>5</v>
      </c>
      <c r="E264" s="88"/>
      <c r="F264" s="88">
        <v>3.5</v>
      </c>
      <c r="G264" s="88"/>
      <c r="H264" s="88">
        <f>ROUND(F264*D264,2)</f>
        <v>17.5</v>
      </c>
    </row>
    <row r="265" spans="1:8">
      <c r="A265" s="29"/>
      <c r="B265" s="229"/>
      <c r="C265" s="52"/>
      <c r="D265" s="88"/>
      <c r="E265" s="88"/>
      <c r="F265" s="88"/>
      <c r="G265" s="91" t="s">
        <v>114</v>
      </c>
      <c r="H265" s="91">
        <f>H264</f>
        <v>17.5</v>
      </c>
    </row>
    <row r="266" spans="1:8">
      <c r="A266" s="29"/>
      <c r="B266" s="229"/>
      <c r="C266" s="52"/>
      <c r="D266" s="88"/>
      <c r="E266" s="88"/>
      <c r="F266" s="88"/>
      <c r="G266" s="88"/>
      <c r="H266" s="88"/>
    </row>
    <row r="267" spans="1:8">
      <c r="A267" s="300" t="s">
        <v>315</v>
      </c>
      <c r="B267" s="301" t="s">
        <v>97</v>
      </c>
      <c r="C267" s="302"/>
      <c r="D267" s="88"/>
      <c r="E267" s="88"/>
      <c r="F267" s="88"/>
      <c r="G267" s="88"/>
      <c r="H267" s="88"/>
    </row>
    <row r="268" spans="1:8" ht="25.5">
      <c r="A268" s="306" t="s">
        <v>316</v>
      </c>
      <c r="B268" s="304" t="s">
        <v>537</v>
      </c>
      <c r="C268" s="305" t="s">
        <v>17</v>
      </c>
      <c r="D268" s="88"/>
      <c r="E268" s="88"/>
      <c r="F268" s="88"/>
      <c r="G268" s="88"/>
      <c r="H268" s="88"/>
    </row>
    <row r="269" spans="1:8">
      <c r="A269" s="29"/>
      <c r="B269" s="229" t="s">
        <v>458</v>
      </c>
      <c r="C269" s="52"/>
      <c r="D269" s="88">
        <v>3.55</v>
      </c>
      <c r="E269" s="88"/>
      <c r="F269" s="88">
        <v>3.2</v>
      </c>
      <c r="G269" s="88">
        <v>1</v>
      </c>
      <c r="H269" s="88">
        <f>ROUND(G269*F269*D269,2)</f>
        <v>11.36</v>
      </c>
    </row>
    <row r="270" spans="1:8">
      <c r="A270" s="29"/>
      <c r="B270" s="229"/>
      <c r="C270" s="52"/>
      <c r="D270" s="88">
        <v>1.75</v>
      </c>
      <c r="E270" s="88"/>
      <c r="F270" s="88">
        <v>1.1499999999999999</v>
      </c>
      <c r="G270" s="88">
        <v>1</v>
      </c>
      <c r="H270" s="88">
        <f>ROUND(G270*F270*D270,2)</f>
        <v>2.0099999999999998</v>
      </c>
    </row>
    <row r="271" spans="1:8">
      <c r="A271" s="29"/>
      <c r="B271" s="229" t="s">
        <v>596</v>
      </c>
      <c r="C271" s="52"/>
      <c r="D271" s="88">
        <v>1.3</v>
      </c>
      <c r="E271" s="88"/>
      <c r="F271" s="88">
        <v>1</v>
      </c>
      <c r="G271" s="88">
        <v>1</v>
      </c>
      <c r="H271" s="88">
        <f>ROUND(G271*F271*D271,2)</f>
        <v>1.3</v>
      </c>
    </row>
    <row r="272" spans="1:8">
      <c r="A272" s="29"/>
      <c r="B272" s="229"/>
      <c r="C272" s="52"/>
      <c r="D272" s="88"/>
      <c r="E272" s="88"/>
      <c r="F272" s="88"/>
      <c r="G272" s="91" t="s">
        <v>114</v>
      </c>
      <c r="H272" s="91">
        <f>SUM(H269:H271)</f>
        <v>14.67</v>
      </c>
    </row>
    <row r="273" spans="1:8">
      <c r="A273" s="29"/>
      <c r="B273" s="229"/>
      <c r="C273" s="52"/>
      <c r="D273" s="88"/>
      <c r="E273" s="88"/>
      <c r="F273" s="88"/>
      <c r="G273" s="88"/>
      <c r="H273" s="88"/>
    </row>
    <row r="274" spans="1:8" ht="38.25">
      <c r="A274" s="41" t="s">
        <v>317</v>
      </c>
      <c r="B274" s="31" t="s">
        <v>320</v>
      </c>
      <c r="C274" s="30" t="s">
        <v>17</v>
      </c>
      <c r="D274" s="88"/>
      <c r="E274" s="88"/>
      <c r="F274" s="88"/>
      <c r="G274" s="88"/>
      <c r="H274" s="88"/>
    </row>
    <row r="275" spans="1:8">
      <c r="A275" s="29"/>
      <c r="B275" s="229" t="s">
        <v>458</v>
      </c>
      <c r="C275" s="52"/>
      <c r="D275" s="88">
        <v>3.55</v>
      </c>
      <c r="E275" s="88"/>
      <c r="F275" s="88">
        <v>3.2</v>
      </c>
      <c r="G275" s="88">
        <v>1</v>
      </c>
      <c r="H275" s="88">
        <f>ROUND(G275*F275*D275,2)</f>
        <v>11.36</v>
      </c>
    </row>
    <row r="276" spans="1:8">
      <c r="A276" s="29"/>
      <c r="B276" s="229"/>
      <c r="C276" s="52"/>
      <c r="D276" s="88">
        <v>1.75</v>
      </c>
      <c r="E276" s="88"/>
      <c r="F276" s="88">
        <v>1.1499999999999999</v>
      </c>
      <c r="G276" s="88">
        <v>1</v>
      </c>
      <c r="H276" s="88">
        <f>ROUND(G276*F276*D276,2)</f>
        <v>2.0099999999999998</v>
      </c>
    </row>
    <row r="277" spans="1:8">
      <c r="A277" s="29"/>
      <c r="B277" s="229" t="s">
        <v>596</v>
      </c>
      <c r="C277" s="52"/>
      <c r="D277" s="88">
        <v>1.3</v>
      </c>
      <c r="E277" s="88"/>
      <c r="F277" s="88">
        <v>1</v>
      </c>
      <c r="G277" s="88">
        <v>1</v>
      </c>
      <c r="H277" s="88">
        <f>ROUND(G277*F277*D277,2)</f>
        <v>1.3</v>
      </c>
    </row>
    <row r="278" spans="1:8">
      <c r="A278" s="29"/>
      <c r="B278" s="229"/>
      <c r="C278" s="52"/>
      <c r="D278" s="88"/>
      <c r="E278" s="88"/>
      <c r="F278" s="88"/>
      <c r="G278" s="91" t="s">
        <v>114</v>
      </c>
      <c r="H278" s="91">
        <f>SUM(H275:H277)</f>
        <v>14.67</v>
      </c>
    </row>
    <row r="279" spans="1:8">
      <c r="A279" s="29"/>
      <c r="B279" s="229"/>
      <c r="C279" s="52"/>
      <c r="D279" s="88"/>
      <c r="E279" s="88"/>
      <c r="F279" s="88"/>
      <c r="G279" s="88"/>
      <c r="H279" s="88"/>
    </row>
    <row r="280" spans="1:8" ht="38.25">
      <c r="A280" s="41" t="s">
        <v>318</v>
      </c>
      <c r="B280" s="31" t="s">
        <v>542</v>
      </c>
      <c r="C280" s="30" t="s">
        <v>17</v>
      </c>
      <c r="D280" s="88"/>
      <c r="E280" s="88"/>
      <c r="F280" s="88"/>
      <c r="G280" s="88"/>
      <c r="H280" s="88"/>
    </row>
    <row r="281" spans="1:8">
      <c r="A281" s="29"/>
      <c r="B281" s="229" t="s">
        <v>458</v>
      </c>
      <c r="C281" s="52"/>
      <c r="D281" s="88">
        <v>3.55</v>
      </c>
      <c r="E281" s="88"/>
      <c r="F281" s="88">
        <v>3.2</v>
      </c>
      <c r="G281" s="88">
        <v>1</v>
      </c>
      <c r="H281" s="88">
        <f>ROUND(G281*F281*D281,2)</f>
        <v>11.36</v>
      </c>
    </row>
    <row r="282" spans="1:8">
      <c r="A282" s="29"/>
      <c r="B282" s="229"/>
      <c r="C282" s="52"/>
      <c r="D282" s="88">
        <v>1.75</v>
      </c>
      <c r="E282" s="88"/>
      <c r="F282" s="88">
        <v>1.1499999999999999</v>
      </c>
      <c r="G282" s="88">
        <v>1</v>
      </c>
      <c r="H282" s="88">
        <f>ROUND(G282*F282*D282,2)</f>
        <v>2.0099999999999998</v>
      </c>
    </row>
    <row r="283" spans="1:8">
      <c r="A283" s="29"/>
      <c r="B283" s="229" t="s">
        <v>596</v>
      </c>
      <c r="C283" s="52"/>
      <c r="D283" s="88">
        <v>1.3</v>
      </c>
      <c r="E283" s="88"/>
      <c r="F283" s="88">
        <v>1</v>
      </c>
      <c r="G283" s="88">
        <v>1</v>
      </c>
      <c r="H283" s="88">
        <f>ROUND(G283*F283*D283,2)</f>
        <v>1.3</v>
      </c>
    </row>
    <row r="284" spans="1:8">
      <c r="A284" s="29"/>
      <c r="B284" s="229"/>
      <c r="C284" s="52"/>
      <c r="D284" s="88"/>
      <c r="E284" s="88"/>
      <c r="F284" s="88"/>
      <c r="G284" s="91" t="s">
        <v>114</v>
      </c>
      <c r="H284" s="91">
        <f>SUM(H281:H283)</f>
        <v>14.67</v>
      </c>
    </row>
    <row r="285" spans="1:8">
      <c r="A285" s="29"/>
      <c r="B285" s="229"/>
      <c r="C285" s="52"/>
      <c r="D285" s="88"/>
      <c r="E285" s="88"/>
      <c r="F285" s="88"/>
      <c r="G285" s="88"/>
      <c r="H285" s="88"/>
    </row>
    <row r="286" spans="1:8">
      <c r="A286" s="41" t="s">
        <v>319</v>
      </c>
      <c r="B286" s="31" t="s">
        <v>544</v>
      </c>
      <c r="C286" s="30" t="s">
        <v>20</v>
      </c>
      <c r="D286" s="88"/>
      <c r="E286" s="88"/>
      <c r="F286" s="88"/>
      <c r="G286" s="88"/>
      <c r="H286" s="88"/>
    </row>
    <row r="287" spans="1:8">
      <c r="A287" s="29"/>
      <c r="B287" s="229" t="s">
        <v>118</v>
      </c>
      <c r="C287" s="52"/>
      <c r="D287" s="88">
        <v>0.9</v>
      </c>
      <c r="E287" s="88"/>
      <c r="F287" s="88"/>
      <c r="G287" s="88">
        <v>1</v>
      </c>
      <c r="H287" s="88">
        <f>ROUND(G287*D287,2)</f>
        <v>0.9</v>
      </c>
    </row>
    <row r="288" spans="1:8">
      <c r="A288" s="29"/>
      <c r="B288" s="94" t="s">
        <v>596</v>
      </c>
      <c r="C288" s="42"/>
      <c r="D288" s="88">
        <v>0.6</v>
      </c>
      <c r="E288" s="88"/>
      <c r="F288" s="88"/>
      <c r="G288" s="88">
        <v>1</v>
      </c>
      <c r="H288" s="88">
        <f>ROUND(G288*D288,2)</f>
        <v>0.6</v>
      </c>
    </row>
    <row r="289" spans="1:8">
      <c r="A289" s="29"/>
      <c r="B289" s="229"/>
      <c r="C289" s="52"/>
      <c r="D289" s="88"/>
      <c r="E289" s="88"/>
      <c r="F289" s="88"/>
      <c r="G289" s="91" t="s">
        <v>114</v>
      </c>
      <c r="H289" s="91">
        <f>SUM(H287:H288)</f>
        <v>1.5</v>
      </c>
    </row>
    <row r="290" spans="1:8">
      <c r="A290" s="29"/>
      <c r="B290" s="229"/>
      <c r="C290" s="52"/>
      <c r="D290" s="88"/>
      <c r="E290" s="88"/>
      <c r="F290" s="88"/>
      <c r="G290" s="88"/>
      <c r="H290" s="88"/>
    </row>
    <row r="291" spans="1:8">
      <c r="A291" s="92" t="s">
        <v>323</v>
      </c>
      <c r="B291" s="93" t="s">
        <v>98</v>
      </c>
      <c r="C291" s="36"/>
      <c r="D291" s="88"/>
      <c r="E291" s="88"/>
      <c r="F291" s="88"/>
      <c r="G291" s="88"/>
      <c r="H291" s="88"/>
    </row>
    <row r="292" spans="1:8" ht="38.25">
      <c r="A292" s="29" t="s">
        <v>324</v>
      </c>
      <c r="B292" s="53" t="s">
        <v>275</v>
      </c>
      <c r="C292" s="52" t="s">
        <v>17</v>
      </c>
      <c r="D292" s="88"/>
      <c r="E292" s="88"/>
      <c r="F292" s="88"/>
      <c r="G292" s="88"/>
      <c r="H292" s="88"/>
    </row>
    <row r="293" spans="1:8">
      <c r="A293" s="29"/>
      <c r="B293" s="229" t="s">
        <v>394</v>
      </c>
      <c r="C293" s="52"/>
      <c r="D293" s="88">
        <v>5</v>
      </c>
      <c r="E293" s="88">
        <v>3.5</v>
      </c>
      <c r="F293" s="88"/>
      <c r="G293" s="88">
        <v>2</v>
      </c>
      <c r="H293" s="88">
        <f t="shared" ref="H293:H294" si="15">ROUND(G293*E293*D293,2)</f>
        <v>35</v>
      </c>
    </row>
    <row r="294" spans="1:8">
      <c r="A294" s="29"/>
      <c r="B294" s="229" t="s">
        <v>395</v>
      </c>
      <c r="C294" s="52"/>
      <c r="D294" s="88">
        <v>3.5</v>
      </c>
      <c r="E294" s="88">
        <v>3.5</v>
      </c>
      <c r="F294" s="88"/>
      <c r="G294" s="88">
        <v>2</v>
      </c>
      <c r="H294" s="88">
        <f t="shared" si="15"/>
        <v>24.5</v>
      </c>
    </row>
    <row r="295" spans="1:8">
      <c r="A295" s="29"/>
      <c r="B295" s="52" t="s">
        <v>396</v>
      </c>
      <c r="C295" s="52"/>
      <c r="D295" s="88"/>
      <c r="E295" s="88"/>
      <c r="F295" s="88"/>
      <c r="G295" s="88"/>
      <c r="H295" s="88"/>
    </row>
    <row r="296" spans="1:8">
      <c r="A296" s="29"/>
      <c r="B296" s="229" t="s">
        <v>458</v>
      </c>
      <c r="C296" s="52"/>
      <c r="D296" s="88">
        <v>4.7</v>
      </c>
      <c r="E296" s="88">
        <v>2.6</v>
      </c>
      <c r="F296" s="88">
        <v>3.2</v>
      </c>
      <c r="G296" s="88">
        <v>1</v>
      </c>
      <c r="H296" s="88">
        <f>ROUND(((D296*2*E296)+(F296*2*E296))*G296,2)</f>
        <v>41.08</v>
      </c>
    </row>
    <row r="297" spans="1:8">
      <c r="A297" s="29"/>
      <c r="B297" s="229" t="s">
        <v>596</v>
      </c>
      <c r="C297" s="52"/>
      <c r="D297" s="88">
        <v>1.3</v>
      </c>
      <c r="E297" s="88">
        <v>2.6</v>
      </c>
      <c r="F297" s="88">
        <v>1</v>
      </c>
      <c r="G297" s="88">
        <v>1</v>
      </c>
      <c r="H297" s="88">
        <f>ROUND(((D297*2*E297)+(F297*2*E297))*G297,2)</f>
        <v>11.96</v>
      </c>
    </row>
    <row r="298" spans="1:8">
      <c r="A298" s="29"/>
      <c r="B298" s="229"/>
      <c r="C298" s="52"/>
      <c r="D298" s="88"/>
      <c r="E298" s="88"/>
      <c r="F298" s="88"/>
      <c r="G298" s="88"/>
      <c r="H298" s="88"/>
    </row>
    <row r="299" spans="1:8">
      <c r="A299" s="29"/>
      <c r="B299" s="230" t="s">
        <v>390</v>
      </c>
      <c r="C299" s="231"/>
      <c r="D299" s="232">
        <v>0.9</v>
      </c>
      <c r="E299" s="232">
        <v>2.1</v>
      </c>
      <c r="F299" s="232"/>
      <c r="G299" s="232">
        <v>-2</v>
      </c>
      <c r="H299" s="232">
        <f>ROUND(G299*E299*D299,2)</f>
        <v>-3.78</v>
      </c>
    </row>
    <row r="300" spans="1:8">
      <c r="A300" s="29"/>
      <c r="B300" s="230"/>
      <c r="C300" s="231"/>
      <c r="D300" s="232">
        <v>0.6</v>
      </c>
      <c r="E300" s="232">
        <v>2.1</v>
      </c>
      <c r="F300" s="232"/>
      <c r="G300" s="232">
        <v>-2</v>
      </c>
      <c r="H300" s="232">
        <f t="shared" ref="H300:H302" si="16">ROUND(G300*E300*D300,2)</f>
        <v>-2.52</v>
      </c>
    </row>
    <row r="301" spans="1:8">
      <c r="A301" s="29"/>
      <c r="B301" s="230"/>
      <c r="C301" s="231"/>
      <c r="D301" s="232">
        <v>3</v>
      </c>
      <c r="E301" s="232">
        <v>1</v>
      </c>
      <c r="F301" s="232"/>
      <c r="G301" s="232">
        <v>-2</v>
      </c>
      <c r="H301" s="232">
        <f t="shared" si="16"/>
        <v>-6</v>
      </c>
    </row>
    <row r="302" spans="1:8">
      <c r="A302" s="29"/>
      <c r="B302" s="230"/>
      <c r="C302" s="231"/>
      <c r="D302" s="232">
        <v>1.6</v>
      </c>
      <c r="E302" s="232">
        <v>1</v>
      </c>
      <c r="F302" s="232"/>
      <c r="G302" s="232">
        <v>-2</v>
      </c>
      <c r="H302" s="232">
        <f t="shared" si="16"/>
        <v>-3.2</v>
      </c>
    </row>
    <row r="303" spans="1:8">
      <c r="A303" s="29"/>
      <c r="B303" s="230"/>
      <c r="C303" s="231"/>
      <c r="D303" s="232">
        <v>0.5</v>
      </c>
      <c r="E303" s="232">
        <v>0.5</v>
      </c>
      <c r="F303" s="232"/>
      <c r="G303" s="232">
        <v>-2</v>
      </c>
      <c r="H303" s="232">
        <f>ROUND(G303*E303*D303,2)</f>
        <v>-0.5</v>
      </c>
    </row>
    <row r="304" spans="1:8">
      <c r="A304" s="29"/>
      <c r="B304" s="229"/>
      <c r="C304" s="52"/>
      <c r="D304" s="88"/>
      <c r="E304" s="88"/>
      <c r="F304" s="88"/>
      <c r="G304" s="91" t="s">
        <v>114</v>
      </c>
      <c r="H304" s="91">
        <f>SUM(H293:H303)</f>
        <v>96.539999999999992</v>
      </c>
    </row>
    <row r="305" spans="1:10">
      <c r="A305" s="29"/>
      <c r="B305" s="229"/>
      <c r="C305" s="52"/>
      <c r="D305" s="88"/>
      <c r="E305" s="88"/>
      <c r="F305" s="88"/>
      <c r="G305" s="88"/>
      <c r="H305" s="88"/>
    </row>
    <row r="306" spans="1:10" ht="38.25">
      <c r="A306" s="41" t="s">
        <v>325</v>
      </c>
      <c r="B306" s="31" t="s">
        <v>530</v>
      </c>
      <c r="C306" s="30" t="s">
        <v>17</v>
      </c>
      <c r="D306" s="88"/>
      <c r="E306" s="88"/>
      <c r="F306" s="88"/>
      <c r="G306" s="88"/>
      <c r="H306" s="88"/>
    </row>
    <row r="307" spans="1:10">
      <c r="A307" s="29"/>
      <c r="B307" s="229" t="s">
        <v>394</v>
      </c>
      <c r="C307" s="52"/>
      <c r="D307" s="88">
        <v>5</v>
      </c>
      <c r="E307" s="88">
        <v>3.5</v>
      </c>
      <c r="F307" s="88"/>
      <c r="G307" s="88">
        <v>2</v>
      </c>
      <c r="H307" s="88">
        <f t="shared" ref="H307:H308" si="17">ROUND(G307*E307*D307,2)</f>
        <v>35</v>
      </c>
    </row>
    <row r="308" spans="1:10">
      <c r="A308" s="29"/>
      <c r="B308" s="229" t="s">
        <v>395</v>
      </c>
      <c r="C308" s="52"/>
      <c r="D308" s="88">
        <v>3.5</v>
      </c>
      <c r="E308" s="88">
        <v>3.5</v>
      </c>
      <c r="F308" s="88"/>
      <c r="G308" s="88">
        <v>2</v>
      </c>
      <c r="H308" s="88">
        <f t="shared" si="17"/>
        <v>24.5</v>
      </c>
    </row>
    <row r="309" spans="1:10">
      <c r="A309" s="29"/>
      <c r="B309" s="52" t="s">
        <v>396</v>
      </c>
      <c r="C309" s="52"/>
      <c r="D309" s="88"/>
      <c r="E309" s="88"/>
      <c r="F309" s="88"/>
      <c r="G309" s="88"/>
      <c r="H309" s="88"/>
    </row>
    <row r="310" spans="1:10">
      <c r="A310" s="29"/>
      <c r="B310" s="229" t="s">
        <v>458</v>
      </c>
      <c r="C310" s="52"/>
      <c r="D310" s="88">
        <v>4.7</v>
      </c>
      <c r="E310" s="88">
        <v>1.1000000000000001</v>
      </c>
      <c r="F310" s="88">
        <v>3.2</v>
      </c>
      <c r="G310" s="88">
        <v>1</v>
      </c>
      <c r="H310" s="88">
        <f>ROUND(((D310*2*E310)+(F310*2*E310))*G310,2)</f>
        <v>17.38</v>
      </c>
    </row>
    <row r="311" spans="1:10">
      <c r="A311" s="29"/>
      <c r="B311" s="229" t="s">
        <v>596</v>
      </c>
      <c r="C311" s="52"/>
      <c r="D311" s="88">
        <v>1.3</v>
      </c>
      <c r="E311" s="88">
        <v>1.1000000000000001</v>
      </c>
      <c r="F311" s="88">
        <v>1</v>
      </c>
      <c r="G311" s="88">
        <v>1</v>
      </c>
      <c r="H311" s="88">
        <f>ROUND(((D311*2*E311)+(F311*2*E311))*G311,2)</f>
        <v>5.0599999999999996</v>
      </c>
    </row>
    <row r="312" spans="1:10">
      <c r="A312" s="29"/>
      <c r="B312" s="229"/>
      <c r="C312" s="52"/>
      <c r="D312" s="88"/>
      <c r="E312" s="88"/>
      <c r="F312" s="88"/>
      <c r="G312" s="88"/>
      <c r="H312" s="88"/>
    </row>
    <row r="313" spans="1:10">
      <c r="A313" s="29"/>
      <c r="B313" s="230" t="s">
        <v>390</v>
      </c>
      <c r="C313" s="231"/>
      <c r="D313" s="232">
        <v>0.9</v>
      </c>
      <c r="E313" s="232">
        <v>2.1</v>
      </c>
      <c r="F313" s="232"/>
      <c r="G313" s="232">
        <v>-1</v>
      </c>
      <c r="H313" s="232">
        <f>ROUND(G313*E313*D313,2)</f>
        <v>-1.89</v>
      </c>
    </row>
    <row r="314" spans="1:10">
      <c r="A314" s="29"/>
      <c r="B314" s="230"/>
      <c r="C314" s="231"/>
      <c r="D314" s="232">
        <v>0.9</v>
      </c>
      <c r="E314" s="232">
        <v>0.6</v>
      </c>
      <c r="F314" s="232"/>
      <c r="G314" s="232">
        <v>-1</v>
      </c>
      <c r="H314" s="232">
        <f t="shared" ref="H314:H321" si="18">ROUND(G314*E314*D314,2)</f>
        <v>-0.54</v>
      </c>
    </row>
    <row r="315" spans="1:10">
      <c r="A315" s="29"/>
      <c r="B315" s="230"/>
      <c r="C315" s="231"/>
      <c r="D315" s="232">
        <v>0.6</v>
      </c>
      <c r="E315" s="232">
        <v>2.1</v>
      </c>
      <c r="F315" s="232"/>
      <c r="G315" s="232">
        <v>-1</v>
      </c>
      <c r="H315" s="232">
        <f t="shared" si="18"/>
        <v>-1.26</v>
      </c>
    </row>
    <row r="316" spans="1:10">
      <c r="A316" s="29"/>
      <c r="B316" s="230"/>
      <c r="C316" s="231"/>
      <c r="D316" s="232">
        <v>0.6</v>
      </c>
      <c r="E316" s="232">
        <v>0.6</v>
      </c>
      <c r="F316" s="232"/>
      <c r="G316" s="232">
        <v>-1</v>
      </c>
      <c r="H316" s="232">
        <f t="shared" si="18"/>
        <v>-0.36</v>
      </c>
    </row>
    <row r="317" spans="1:10">
      <c r="A317" s="29"/>
      <c r="B317" s="230"/>
      <c r="C317" s="231"/>
      <c r="D317" s="232">
        <v>3</v>
      </c>
      <c r="E317" s="232">
        <v>1</v>
      </c>
      <c r="F317" s="232"/>
      <c r="G317" s="232">
        <v>-1</v>
      </c>
      <c r="H317" s="232">
        <f t="shared" si="18"/>
        <v>-3</v>
      </c>
    </row>
    <row r="318" spans="1:10">
      <c r="A318" s="29"/>
      <c r="B318" s="230"/>
      <c r="C318" s="231"/>
      <c r="D318" s="232">
        <v>3</v>
      </c>
      <c r="E318" s="232">
        <v>0.6</v>
      </c>
      <c r="F318" s="232"/>
      <c r="G318" s="232">
        <v>-1</v>
      </c>
      <c r="H318" s="232">
        <f t="shared" si="18"/>
        <v>-1.8</v>
      </c>
    </row>
    <row r="319" spans="1:10">
      <c r="A319" s="29"/>
      <c r="B319" s="230"/>
      <c r="C319" s="231"/>
      <c r="D319" s="232">
        <v>1.6</v>
      </c>
      <c r="E319" s="232">
        <v>1</v>
      </c>
      <c r="F319" s="232"/>
      <c r="G319" s="232">
        <v>-1</v>
      </c>
      <c r="H319" s="232">
        <f t="shared" si="18"/>
        <v>-1.6</v>
      </c>
    </row>
    <row r="320" spans="1:10">
      <c r="A320" s="29"/>
      <c r="B320" s="230"/>
      <c r="C320" s="231"/>
      <c r="D320" s="232">
        <v>1.6</v>
      </c>
      <c r="E320" s="232">
        <v>0.6</v>
      </c>
      <c r="F320" s="232"/>
      <c r="G320" s="232">
        <v>-1</v>
      </c>
      <c r="H320" s="232">
        <f t="shared" si="18"/>
        <v>-0.96</v>
      </c>
      <c r="J320" s="89"/>
    </row>
    <row r="321" spans="1:8">
      <c r="A321" s="29"/>
      <c r="B321" s="230"/>
      <c r="C321" s="231"/>
      <c r="D321" s="232">
        <v>0.5</v>
      </c>
      <c r="E321" s="232">
        <v>0.5</v>
      </c>
      <c r="F321" s="232"/>
      <c r="G321" s="232">
        <v>-2</v>
      </c>
      <c r="H321" s="232">
        <f t="shared" si="18"/>
        <v>-0.5</v>
      </c>
    </row>
    <row r="322" spans="1:8">
      <c r="A322" s="29"/>
      <c r="B322" s="229"/>
      <c r="C322" s="52"/>
      <c r="D322" s="88"/>
      <c r="E322" s="88"/>
      <c r="F322" s="88"/>
      <c r="G322" s="91" t="s">
        <v>114</v>
      </c>
      <c r="H322" s="91">
        <f>SUM(H307:H321)</f>
        <v>70.03</v>
      </c>
    </row>
    <row r="323" spans="1:8">
      <c r="A323" s="29"/>
      <c r="B323" s="229"/>
      <c r="C323" s="52"/>
      <c r="D323" s="88"/>
      <c r="E323" s="88"/>
      <c r="F323" s="88"/>
      <c r="G323" s="88"/>
      <c r="H323" s="88"/>
    </row>
    <row r="324" spans="1:8" ht="38.25">
      <c r="A324" s="41" t="s">
        <v>326</v>
      </c>
      <c r="B324" s="31" t="s">
        <v>546</v>
      </c>
      <c r="C324" s="30" t="s">
        <v>17</v>
      </c>
      <c r="D324" s="88"/>
      <c r="E324" s="88"/>
      <c r="F324" s="88"/>
      <c r="G324" s="88"/>
      <c r="H324" s="88"/>
    </row>
    <row r="325" spans="1:8">
      <c r="A325" s="29"/>
      <c r="B325" s="52" t="s">
        <v>396</v>
      </c>
      <c r="C325" s="52"/>
      <c r="D325" s="88"/>
      <c r="E325" s="88"/>
      <c r="F325" s="88"/>
      <c r="G325" s="88"/>
      <c r="H325" s="88"/>
    </row>
    <row r="326" spans="1:8">
      <c r="A326" s="29"/>
      <c r="B326" s="229" t="s">
        <v>458</v>
      </c>
      <c r="C326" s="52"/>
      <c r="D326" s="88">
        <v>4.7</v>
      </c>
      <c r="E326" s="88">
        <v>1.5</v>
      </c>
      <c r="F326" s="88">
        <v>3.2</v>
      </c>
      <c r="G326" s="88">
        <v>1</v>
      </c>
      <c r="H326" s="88">
        <f>ROUND(((D326*2*E326)+(F326*2*E326))*G326,2)</f>
        <v>23.7</v>
      </c>
    </row>
    <row r="327" spans="1:8">
      <c r="A327" s="29"/>
      <c r="B327" s="229" t="s">
        <v>596</v>
      </c>
      <c r="C327" s="52"/>
      <c r="D327" s="88">
        <v>1.3</v>
      </c>
      <c r="E327" s="88">
        <v>1.5</v>
      </c>
      <c r="F327" s="88">
        <v>1</v>
      </c>
      <c r="G327" s="88">
        <v>1</v>
      </c>
      <c r="H327" s="88">
        <f>ROUND(((D327*2*E327)+(F327*2*E327))*G327,2)</f>
        <v>6.9</v>
      </c>
    </row>
    <row r="328" spans="1:8">
      <c r="A328" s="29"/>
      <c r="B328" s="229"/>
      <c r="C328" s="52"/>
      <c r="D328" s="88"/>
      <c r="E328" s="88"/>
      <c r="F328" s="88"/>
      <c r="G328" s="88"/>
      <c r="H328" s="88"/>
    </row>
    <row r="329" spans="1:8">
      <c r="A329" s="29"/>
      <c r="B329" s="230" t="s">
        <v>390</v>
      </c>
      <c r="C329" s="231"/>
      <c r="D329" s="232">
        <v>0.9</v>
      </c>
      <c r="E329" s="232">
        <v>1.5</v>
      </c>
      <c r="F329" s="232"/>
      <c r="G329" s="232">
        <v>-1</v>
      </c>
      <c r="H329" s="232">
        <f>ROUND(G329*E329*D329,2)</f>
        <v>-1.35</v>
      </c>
    </row>
    <row r="330" spans="1:8">
      <c r="A330" s="29"/>
      <c r="B330" s="230"/>
      <c r="C330" s="231"/>
      <c r="D330" s="232">
        <v>0.6</v>
      </c>
      <c r="E330" s="232">
        <v>1.5</v>
      </c>
      <c r="F330" s="232"/>
      <c r="G330" s="232">
        <v>-1</v>
      </c>
      <c r="H330" s="232">
        <f>ROUND(G330*E330*D330,2)</f>
        <v>-0.9</v>
      </c>
    </row>
    <row r="331" spans="1:8">
      <c r="A331" s="29"/>
      <c r="B331" s="230"/>
      <c r="C331" s="231"/>
      <c r="D331" s="232">
        <v>3</v>
      </c>
      <c r="E331" s="232">
        <v>0.4</v>
      </c>
      <c r="F331" s="232"/>
      <c r="G331" s="232">
        <v>-1</v>
      </c>
      <c r="H331" s="232">
        <f>ROUND(G331*E331*D331,2)</f>
        <v>-1.2</v>
      </c>
    </row>
    <row r="332" spans="1:8">
      <c r="A332" s="29"/>
      <c r="B332" s="230"/>
      <c r="C332" s="231"/>
      <c r="D332" s="232">
        <v>1.6</v>
      </c>
      <c r="E332" s="232">
        <v>0.4</v>
      </c>
      <c r="F332" s="232"/>
      <c r="G332" s="232">
        <v>-1</v>
      </c>
      <c r="H332" s="232">
        <f>ROUND(G332*E332*D332,2)</f>
        <v>-0.64</v>
      </c>
    </row>
    <row r="333" spans="1:8">
      <c r="A333" s="29"/>
      <c r="B333" s="229"/>
      <c r="C333" s="52"/>
      <c r="D333" s="88"/>
      <c r="E333" s="88"/>
      <c r="F333" s="88"/>
      <c r="G333" s="91" t="s">
        <v>114</v>
      </c>
      <c r="H333" s="91">
        <f>SUM(H325:H332)</f>
        <v>26.51</v>
      </c>
    </row>
    <row r="334" spans="1:8">
      <c r="A334" s="29"/>
      <c r="B334" s="229"/>
      <c r="C334" s="52"/>
      <c r="D334" s="88"/>
      <c r="E334" s="88"/>
      <c r="F334" s="88"/>
      <c r="G334" s="88"/>
      <c r="H334" s="88"/>
    </row>
    <row r="335" spans="1:8" ht="38.25">
      <c r="A335" s="41" t="s">
        <v>327</v>
      </c>
      <c r="B335" s="31" t="s">
        <v>375</v>
      </c>
      <c r="C335" s="30" t="s">
        <v>17</v>
      </c>
      <c r="D335" s="88"/>
      <c r="E335" s="88"/>
      <c r="F335" s="88"/>
      <c r="G335" s="88"/>
      <c r="H335" s="88"/>
    </row>
    <row r="336" spans="1:8">
      <c r="A336" s="29"/>
      <c r="B336" s="52" t="s">
        <v>396</v>
      </c>
      <c r="C336" s="52"/>
      <c r="D336" s="88"/>
      <c r="E336" s="88"/>
      <c r="F336" s="88"/>
      <c r="G336" s="88"/>
      <c r="H336" s="88"/>
    </row>
    <row r="337" spans="1:8">
      <c r="A337" s="29"/>
      <c r="B337" s="229" t="s">
        <v>458</v>
      </c>
      <c r="C337" s="52"/>
      <c r="D337" s="88">
        <v>4.7</v>
      </c>
      <c r="E337" s="88">
        <v>1.5</v>
      </c>
      <c r="F337" s="88">
        <v>3.2</v>
      </c>
      <c r="G337" s="88">
        <v>1</v>
      </c>
      <c r="H337" s="88">
        <f>ROUND(((D337*2*E337)+(F337*2*E337))*G337,2)</f>
        <v>23.7</v>
      </c>
    </row>
    <row r="338" spans="1:8">
      <c r="A338" s="29"/>
      <c r="B338" s="229" t="s">
        <v>596</v>
      </c>
      <c r="C338" s="52"/>
      <c r="D338" s="88">
        <v>1.3</v>
      </c>
      <c r="E338" s="88">
        <v>1.5</v>
      </c>
      <c r="F338" s="88">
        <v>1</v>
      </c>
      <c r="G338" s="88">
        <v>1</v>
      </c>
      <c r="H338" s="88">
        <f>ROUND(((D338*2*E338)+(F338*2*E338))*G338,2)</f>
        <v>6.9</v>
      </c>
    </row>
    <row r="339" spans="1:8">
      <c r="A339" s="29"/>
      <c r="B339" s="229"/>
      <c r="C339" s="52"/>
      <c r="D339" s="88"/>
      <c r="E339" s="88"/>
      <c r="F339" s="88"/>
      <c r="G339" s="88"/>
      <c r="H339" s="88"/>
    </row>
    <row r="340" spans="1:8">
      <c r="A340" s="29"/>
      <c r="B340" s="230" t="s">
        <v>390</v>
      </c>
      <c r="C340" s="231"/>
      <c r="D340" s="232">
        <v>0.9</v>
      </c>
      <c r="E340" s="232">
        <v>1.5</v>
      </c>
      <c r="F340" s="232"/>
      <c r="G340" s="232">
        <v>-1</v>
      </c>
      <c r="H340" s="232">
        <f>ROUND(G340*E340*D340,2)</f>
        <v>-1.35</v>
      </c>
    </row>
    <row r="341" spans="1:8">
      <c r="A341" s="29"/>
      <c r="B341" s="230"/>
      <c r="C341" s="231"/>
      <c r="D341" s="232">
        <v>0.6</v>
      </c>
      <c r="E341" s="232">
        <v>1.5</v>
      </c>
      <c r="F341" s="232"/>
      <c r="G341" s="232">
        <v>-1</v>
      </c>
      <c r="H341" s="232">
        <f>ROUND(G341*E341*D341,2)</f>
        <v>-0.9</v>
      </c>
    </row>
    <row r="342" spans="1:8">
      <c r="A342" s="29"/>
      <c r="B342" s="230"/>
      <c r="C342" s="231"/>
      <c r="D342" s="232">
        <v>3</v>
      </c>
      <c r="E342" s="232">
        <v>0.4</v>
      </c>
      <c r="F342" s="232"/>
      <c r="G342" s="232">
        <v>-1</v>
      </c>
      <c r="H342" s="232">
        <f>ROUND(G342*E342*D342,2)</f>
        <v>-1.2</v>
      </c>
    </row>
    <row r="343" spans="1:8">
      <c r="A343" s="29"/>
      <c r="B343" s="230"/>
      <c r="C343" s="231"/>
      <c r="D343" s="232">
        <v>1.6</v>
      </c>
      <c r="E343" s="232">
        <v>0.4</v>
      </c>
      <c r="F343" s="232"/>
      <c r="G343" s="232">
        <v>-1</v>
      </c>
      <c r="H343" s="232">
        <f>ROUND(G343*E343*D343,2)</f>
        <v>-0.64</v>
      </c>
    </row>
    <row r="344" spans="1:8">
      <c r="A344" s="29"/>
      <c r="B344" s="229"/>
      <c r="C344" s="52"/>
      <c r="D344" s="88"/>
      <c r="E344" s="88"/>
      <c r="F344" s="88"/>
      <c r="G344" s="91" t="s">
        <v>114</v>
      </c>
      <c r="H344" s="91">
        <f>SUM(H336:H343)</f>
        <v>26.51</v>
      </c>
    </row>
    <row r="345" spans="1:8">
      <c r="A345" s="29"/>
      <c r="B345" s="229"/>
      <c r="C345" s="52"/>
      <c r="D345" s="88"/>
      <c r="E345" s="88"/>
      <c r="F345" s="88"/>
      <c r="G345" s="88"/>
      <c r="H345" s="88"/>
    </row>
    <row r="346" spans="1:8" ht="25.5">
      <c r="A346" s="41" t="s">
        <v>328</v>
      </c>
      <c r="B346" s="31" t="s">
        <v>556</v>
      </c>
      <c r="C346" s="30" t="s">
        <v>20</v>
      </c>
      <c r="D346" s="88"/>
      <c r="E346" s="88"/>
      <c r="F346" s="88"/>
      <c r="G346" s="88"/>
      <c r="H346" s="88"/>
    </row>
    <row r="347" spans="1:8">
      <c r="A347" s="29"/>
      <c r="B347" s="229" t="s">
        <v>600</v>
      </c>
      <c r="C347" s="52"/>
      <c r="D347" s="88">
        <v>3</v>
      </c>
      <c r="E347" s="88"/>
      <c r="F347" s="88"/>
      <c r="G347" s="88"/>
      <c r="H347" s="88">
        <f>D347</f>
        <v>3</v>
      </c>
    </row>
    <row r="348" spans="1:8">
      <c r="A348" s="29"/>
      <c r="B348" s="229" t="s">
        <v>601</v>
      </c>
      <c r="C348" s="52"/>
      <c r="D348" s="88">
        <v>1.6</v>
      </c>
      <c r="E348" s="88"/>
      <c r="F348" s="88"/>
      <c r="G348" s="88"/>
      <c r="H348" s="88">
        <f>D348</f>
        <v>1.6</v>
      </c>
    </row>
    <row r="349" spans="1:8">
      <c r="A349" s="29"/>
      <c r="B349" s="229"/>
      <c r="C349" s="52"/>
      <c r="D349" s="88"/>
      <c r="E349" s="88"/>
      <c r="F349" s="88"/>
      <c r="G349" s="91" t="s">
        <v>114</v>
      </c>
      <c r="H349" s="91">
        <f>SUM(H347:H348)</f>
        <v>4.5999999999999996</v>
      </c>
    </row>
    <row r="350" spans="1:8">
      <c r="A350" s="29"/>
      <c r="B350" s="229"/>
      <c r="C350" s="52"/>
      <c r="D350" s="88"/>
      <c r="E350" s="88"/>
      <c r="F350" s="88"/>
      <c r="G350" s="88"/>
      <c r="H350" s="88"/>
    </row>
    <row r="351" spans="1:8" ht="38.25">
      <c r="A351" s="41" t="s">
        <v>329</v>
      </c>
      <c r="B351" s="31" t="s">
        <v>276</v>
      </c>
      <c r="C351" s="30" t="s">
        <v>17</v>
      </c>
      <c r="D351" s="88"/>
      <c r="E351" s="88"/>
      <c r="F351" s="88"/>
      <c r="G351" s="88"/>
      <c r="H351" s="88"/>
    </row>
    <row r="352" spans="1:8">
      <c r="A352" s="29"/>
      <c r="B352" s="229" t="s">
        <v>458</v>
      </c>
      <c r="C352" s="52"/>
      <c r="D352" s="88">
        <v>3.55</v>
      </c>
      <c r="E352" s="88"/>
      <c r="F352" s="88">
        <v>3.2</v>
      </c>
      <c r="G352" s="88">
        <v>1</v>
      </c>
      <c r="H352" s="88">
        <f>ROUND(G352*F352*D352,2)</f>
        <v>11.36</v>
      </c>
    </row>
    <row r="353" spans="1:8">
      <c r="A353" s="29"/>
      <c r="B353" s="229"/>
      <c r="C353" s="52"/>
      <c r="D353" s="88">
        <v>1.75</v>
      </c>
      <c r="E353" s="88"/>
      <c r="F353" s="88">
        <v>1.1499999999999999</v>
      </c>
      <c r="G353" s="88">
        <v>1</v>
      </c>
      <c r="H353" s="88">
        <f>ROUND(G353*F353*D353,2)</f>
        <v>2.0099999999999998</v>
      </c>
    </row>
    <row r="354" spans="1:8">
      <c r="A354" s="29"/>
      <c r="B354" s="229" t="s">
        <v>596</v>
      </c>
      <c r="C354" s="52"/>
      <c r="D354" s="88">
        <v>1.3</v>
      </c>
      <c r="E354" s="88"/>
      <c r="F354" s="88">
        <v>1</v>
      </c>
      <c r="G354" s="88">
        <v>1</v>
      </c>
      <c r="H354" s="88">
        <f>ROUND(G354*F354*D354,2)</f>
        <v>1.3</v>
      </c>
    </row>
    <row r="355" spans="1:8">
      <c r="A355" s="29"/>
      <c r="B355" s="229"/>
      <c r="C355" s="52"/>
      <c r="D355" s="88"/>
      <c r="E355" s="88"/>
      <c r="F355" s="88"/>
      <c r="G355" s="91" t="s">
        <v>114</v>
      </c>
      <c r="H355" s="91">
        <f>SUM(H352:H354)</f>
        <v>14.67</v>
      </c>
    </row>
    <row r="356" spans="1:8">
      <c r="A356" s="29"/>
      <c r="B356" s="229"/>
      <c r="C356" s="52"/>
      <c r="D356" s="88"/>
      <c r="E356" s="88"/>
      <c r="F356" s="88"/>
      <c r="G356" s="88"/>
      <c r="H356" s="88"/>
    </row>
    <row r="357" spans="1:8" ht="25.5">
      <c r="A357" s="41" t="s">
        <v>330</v>
      </c>
      <c r="B357" s="31" t="s">
        <v>547</v>
      </c>
      <c r="C357" s="30" t="s">
        <v>17</v>
      </c>
      <c r="D357" s="88"/>
      <c r="E357" s="88"/>
      <c r="F357" s="88"/>
      <c r="G357" s="88"/>
      <c r="H357" s="88"/>
    </row>
    <row r="358" spans="1:8">
      <c r="A358" s="29"/>
      <c r="B358" s="229" t="s">
        <v>458</v>
      </c>
      <c r="C358" s="52"/>
      <c r="D358" s="88">
        <v>3.55</v>
      </c>
      <c r="E358" s="88"/>
      <c r="F358" s="88">
        <v>3.2</v>
      </c>
      <c r="G358" s="88">
        <v>1</v>
      </c>
      <c r="H358" s="88">
        <f>ROUND(G358*F358*D358,2)</f>
        <v>11.36</v>
      </c>
    </row>
    <row r="359" spans="1:8">
      <c r="A359" s="29"/>
      <c r="B359" s="229"/>
      <c r="C359" s="52"/>
      <c r="D359" s="88">
        <v>1.75</v>
      </c>
      <c r="E359" s="88"/>
      <c r="F359" s="88">
        <v>1.1499999999999999</v>
      </c>
      <c r="G359" s="88">
        <v>1</v>
      </c>
      <c r="H359" s="88">
        <f>ROUND(G359*F359*D359,2)</f>
        <v>2.0099999999999998</v>
      </c>
    </row>
    <row r="360" spans="1:8">
      <c r="A360" s="29"/>
      <c r="B360" s="229" t="s">
        <v>596</v>
      </c>
      <c r="C360" s="52"/>
      <c r="D360" s="88">
        <v>1.3</v>
      </c>
      <c r="E360" s="88"/>
      <c r="F360" s="88">
        <v>1</v>
      </c>
      <c r="G360" s="88">
        <v>1</v>
      </c>
      <c r="H360" s="88">
        <f>ROUND(G360*F360*D360,2)</f>
        <v>1.3</v>
      </c>
    </row>
    <row r="361" spans="1:8">
      <c r="A361" s="29"/>
      <c r="B361" s="229"/>
      <c r="C361" s="52"/>
      <c r="D361" s="88"/>
      <c r="E361" s="88"/>
      <c r="F361" s="88"/>
      <c r="G361" s="91" t="s">
        <v>114</v>
      </c>
      <c r="H361" s="91">
        <f>SUM(H358:H360)</f>
        <v>14.67</v>
      </c>
    </row>
    <row r="362" spans="1:8">
      <c r="A362" s="29"/>
      <c r="B362" s="229"/>
      <c r="C362" s="52"/>
      <c r="D362" s="88"/>
      <c r="E362" s="88"/>
      <c r="F362" s="88"/>
      <c r="G362" s="88"/>
      <c r="H362" s="88"/>
    </row>
    <row r="363" spans="1:8">
      <c r="A363" s="300" t="s">
        <v>331</v>
      </c>
      <c r="B363" s="301" t="s">
        <v>99</v>
      </c>
      <c r="C363" s="302"/>
      <c r="D363" s="233"/>
      <c r="E363" s="88"/>
      <c r="F363" s="88"/>
      <c r="G363" s="88"/>
      <c r="H363" s="88"/>
    </row>
    <row r="364" spans="1:8" ht="51">
      <c r="A364" s="306" t="s">
        <v>332</v>
      </c>
      <c r="B364" s="304" t="s">
        <v>548</v>
      </c>
      <c r="C364" s="305" t="s">
        <v>45</v>
      </c>
      <c r="D364" s="233"/>
      <c r="E364" s="88"/>
      <c r="F364" s="88"/>
      <c r="G364" s="88"/>
      <c r="H364" s="88"/>
    </row>
    <row r="365" spans="1:8">
      <c r="A365" s="29"/>
      <c r="B365" s="229" t="s">
        <v>596</v>
      </c>
      <c r="C365" s="52"/>
      <c r="D365" s="88"/>
      <c r="E365" s="88"/>
      <c r="F365" s="88"/>
      <c r="G365" s="88"/>
      <c r="H365" s="88">
        <v>1</v>
      </c>
    </row>
    <row r="366" spans="1:8">
      <c r="A366" s="29"/>
      <c r="B366" s="229"/>
      <c r="C366" s="52"/>
      <c r="D366" s="88"/>
      <c r="E366" s="88"/>
      <c r="F366" s="88"/>
      <c r="G366" s="91" t="s">
        <v>114</v>
      </c>
      <c r="H366" s="91">
        <f>H365</f>
        <v>1</v>
      </c>
    </row>
    <row r="367" spans="1:8">
      <c r="A367" s="29"/>
      <c r="B367" s="229"/>
      <c r="C367" s="52"/>
      <c r="D367" s="88"/>
      <c r="E367" s="88"/>
      <c r="F367" s="88"/>
      <c r="G367" s="88"/>
      <c r="H367" s="88"/>
    </row>
    <row r="368" spans="1:8" ht="25.5">
      <c r="A368" s="41" t="s">
        <v>333</v>
      </c>
      <c r="B368" s="31" t="s">
        <v>289</v>
      </c>
      <c r="C368" s="30" t="s">
        <v>17</v>
      </c>
      <c r="D368" s="88"/>
      <c r="E368" s="88"/>
      <c r="F368" s="88"/>
      <c r="G368" s="88"/>
      <c r="H368" s="88"/>
    </row>
    <row r="369" spans="1:8">
      <c r="A369" s="29"/>
      <c r="B369" s="229" t="s">
        <v>118</v>
      </c>
      <c r="C369" s="52"/>
      <c r="D369" s="88">
        <v>0.9</v>
      </c>
      <c r="E369" s="88">
        <v>2.1</v>
      </c>
      <c r="F369" s="88"/>
      <c r="G369" s="88">
        <v>1</v>
      </c>
      <c r="H369" s="88">
        <f>ROUND(G369*E369*D369,2)</f>
        <v>1.89</v>
      </c>
    </row>
    <row r="370" spans="1:8">
      <c r="A370" s="29"/>
      <c r="B370" s="229"/>
      <c r="C370" s="52"/>
      <c r="D370" s="88"/>
      <c r="E370" s="88"/>
      <c r="F370" s="88"/>
      <c r="G370" s="91" t="s">
        <v>114</v>
      </c>
      <c r="H370" s="91">
        <f>SUM(H369:H369)</f>
        <v>1.89</v>
      </c>
    </row>
    <row r="371" spans="1:8">
      <c r="A371" s="29"/>
      <c r="B371" s="229"/>
      <c r="C371" s="52"/>
      <c r="D371" s="88"/>
      <c r="E371" s="88"/>
      <c r="F371" s="88"/>
      <c r="G371" s="88"/>
      <c r="H371" s="88"/>
    </row>
    <row r="372" spans="1:8" ht="38.25">
      <c r="A372" s="41" t="s">
        <v>334</v>
      </c>
      <c r="B372" s="31" t="s">
        <v>278</v>
      </c>
      <c r="C372" s="30" t="s">
        <v>17</v>
      </c>
      <c r="D372" s="88"/>
      <c r="E372" s="88"/>
      <c r="F372" s="88"/>
      <c r="G372" s="88"/>
      <c r="H372" s="88"/>
    </row>
    <row r="373" spans="1:8">
      <c r="A373" s="29"/>
      <c r="B373" s="229" t="s">
        <v>596</v>
      </c>
      <c r="C373" s="52"/>
      <c r="D373" s="88">
        <v>0.5</v>
      </c>
      <c r="E373" s="88">
        <v>0.5</v>
      </c>
      <c r="F373" s="88"/>
      <c r="G373" s="88">
        <v>1</v>
      </c>
      <c r="H373" s="88">
        <f>ROUND(E373*D373*G373,2)</f>
        <v>0.25</v>
      </c>
    </row>
    <row r="374" spans="1:8">
      <c r="A374" s="29"/>
      <c r="B374" s="229"/>
      <c r="C374" s="52"/>
      <c r="D374" s="88"/>
      <c r="E374" s="88"/>
      <c r="F374" s="88"/>
      <c r="G374" s="91" t="s">
        <v>114</v>
      </c>
      <c r="H374" s="91">
        <f>H373</f>
        <v>0.25</v>
      </c>
    </row>
    <row r="375" spans="1:8">
      <c r="A375" s="29"/>
      <c r="B375" s="229"/>
      <c r="C375" s="52"/>
      <c r="D375" s="88"/>
      <c r="E375" s="88"/>
      <c r="F375" s="88"/>
      <c r="G375" s="88"/>
      <c r="H375" s="88"/>
    </row>
    <row r="376" spans="1:8" ht="25.5">
      <c r="A376" s="41" t="s">
        <v>335</v>
      </c>
      <c r="B376" s="31" t="s">
        <v>100</v>
      </c>
      <c r="C376" s="30" t="s">
        <v>17</v>
      </c>
      <c r="D376" s="88"/>
      <c r="E376" s="88"/>
      <c r="F376" s="88"/>
      <c r="G376" s="88"/>
      <c r="H376" s="88"/>
    </row>
    <row r="377" spans="1:8">
      <c r="A377" s="29"/>
      <c r="B377" s="229" t="s">
        <v>600</v>
      </c>
      <c r="C377" s="52"/>
      <c r="D377" s="88">
        <v>3</v>
      </c>
      <c r="E377" s="88">
        <v>1</v>
      </c>
      <c r="F377" s="88"/>
      <c r="G377" s="88">
        <v>1</v>
      </c>
      <c r="H377" s="88">
        <f>ROUND(E377*D377*G377,2)</f>
        <v>3</v>
      </c>
    </row>
    <row r="378" spans="1:8">
      <c r="A378" s="29"/>
      <c r="B378" s="229" t="s">
        <v>601</v>
      </c>
      <c r="C378" s="52"/>
      <c r="D378" s="88">
        <v>1.6</v>
      </c>
      <c r="E378" s="88">
        <v>1</v>
      </c>
      <c r="F378" s="88"/>
      <c r="G378" s="88">
        <v>1</v>
      </c>
      <c r="H378" s="88">
        <f>ROUND(E378*D378*G378,2)</f>
        <v>1.6</v>
      </c>
    </row>
    <row r="379" spans="1:8">
      <c r="A379" s="29"/>
      <c r="B379" s="229"/>
      <c r="C379" s="52"/>
      <c r="D379" s="88"/>
      <c r="E379" s="88"/>
      <c r="F379" s="88"/>
      <c r="G379" s="91" t="s">
        <v>114</v>
      </c>
      <c r="H379" s="91">
        <f>SUM(H377:H378)</f>
        <v>4.5999999999999996</v>
      </c>
    </row>
    <row r="380" spans="1:8">
      <c r="A380" s="29"/>
      <c r="B380" s="229"/>
      <c r="C380" s="52"/>
      <c r="D380" s="88"/>
      <c r="E380" s="88"/>
      <c r="F380" s="88"/>
      <c r="G380" s="88"/>
      <c r="H380" s="88"/>
    </row>
    <row r="381" spans="1:8">
      <c r="A381" s="300" t="s">
        <v>336</v>
      </c>
      <c r="B381" s="301" t="s">
        <v>101</v>
      </c>
      <c r="C381" s="302"/>
      <c r="D381" s="88"/>
      <c r="E381" s="88"/>
      <c r="F381" s="88"/>
      <c r="G381" s="88"/>
      <c r="H381" s="88"/>
    </row>
    <row r="382" spans="1:8" ht="38.25">
      <c r="A382" s="306" t="s">
        <v>337</v>
      </c>
      <c r="B382" s="304" t="s">
        <v>551</v>
      </c>
      <c r="C382" s="305" t="s">
        <v>17</v>
      </c>
      <c r="D382" s="88"/>
      <c r="E382" s="88"/>
      <c r="F382" s="88"/>
      <c r="G382" s="88"/>
      <c r="H382" s="88"/>
    </row>
    <row r="383" spans="1:8">
      <c r="A383" s="29"/>
      <c r="B383" s="229" t="s">
        <v>393</v>
      </c>
      <c r="C383" s="52"/>
      <c r="D383" s="88">
        <v>5</v>
      </c>
      <c r="E383" s="88"/>
      <c r="F383" s="88">
        <v>3.5</v>
      </c>
      <c r="G383" s="88"/>
      <c r="H383" s="88">
        <f>ROUND(F383*D383,2)</f>
        <v>17.5</v>
      </c>
    </row>
    <row r="384" spans="1:8">
      <c r="A384" s="29"/>
      <c r="B384" s="229"/>
      <c r="C384" s="52"/>
      <c r="D384" s="88"/>
      <c r="E384" s="88"/>
      <c r="F384" s="88"/>
      <c r="G384" s="91" t="s">
        <v>114</v>
      </c>
      <c r="H384" s="91">
        <f>H383</f>
        <v>17.5</v>
      </c>
    </row>
    <row r="385" spans="1:8">
      <c r="A385" s="29"/>
      <c r="B385" s="229"/>
      <c r="C385" s="52"/>
      <c r="D385" s="88"/>
      <c r="E385" s="88"/>
      <c r="F385" s="88"/>
      <c r="G385" s="88"/>
      <c r="H385" s="88"/>
    </row>
    <row r="386" spans="1:8" ht="38.25">
      <c r="A386" s="41" t="s">
        <v>338</v>
      </c>
      <c r="B386" s="31" t="s">
        <v>553</v>
      </c>
      <c r="C386" s="30" t="s">
        <v>17</v>
      </c>
      <c r="D386" s="88"/>
      <c r="E386" s="88"/>
      <c r="F386" s="88"/>
      <c r="G386" s="88"/>
      <c r="H386" s="88"/>
    </row>
    <row r="387" spans="1:8">
      <c r="A387" s="29"/>
      <c r="B387" s="229" t="s">
        <v>393</v>
      </c>
      <c r="C387" s="52"/>
      <c r="D387" s="88">
        <v>6</v>
      </c>
      <c r="E387" s="88"/>
      <c r="F387" s="88">
        <v>4.5</v>
      </c>
      <c r="G387" s="88"/>
      <c r="H387" s="88">
        <f>ROUND(F387*D387,2)</f>
        <v>27</v>
      </c>
    </row>
    <row r="388" spans="1:8">
      <c r="A388" s="29"/>
      <c r="B388" s="229"/>
      <c r="C388" s="52"/>
      <c r="D388" s="88"/>
      <c r="E388" s="88"/>
      <c r="F388" s="88"/>
      <c r="G388" s="91" t="s">
        <v>114</v>
      </c>
      <c r="H388" s="91">
        <f>H387</f>
        <v>27</v>
      </c>
    </row>
    <row r="389" spans="1:8">
      <c r="A389" s="29"/>
      <c r="B389" s="229"/>
      <c r="C389" s="52"/>
      <c r="D389" s="88"/>
      <c r="E389" s="88"/>
      <c r="F389" s="88"/>
      <c r="G389" s="88"/>
      <c r="H389" s="88"/>
    </row>
    <row r="390" spans="1:8" ht="25.5">
      <c r="A390" s="41" t="s">
        <v>339</v>
      </c>
      <c r="B390" s="31" t="s">
        <v>554</v>
      </c>
      <c r="C390" s="30" t="s">
        <v>17</v>
      </c>
      <c r="D390" s="88"/>
      <c r="E390" s="88"/>
      <c r="F390" s="88"/>
      <c r="G390" s="88"/>
      <c r="H390" s="88"/>
    </row>
    <row r="391" spans="1:8">
      <c r="A391" s="29"/>
      <c r="B391" s="229" t="s">
        <v>393</v>
      </c>
      <c r="C391" s="52"/>
      <c r="D391" s="88">
        <v>6</v>
      </c>
      <c r="E391" s="88"/>
      <c r="F391" s="88">
        <v>4.5</v>
      </c>
      <c r="G391" s="88"/>
      <c r="H391" s="88">
        <f>ROUND(F391*D391,2)</f>
        <v>27</v>
      </c>
    </row>
    <row r="392" spans="1:8">
      <c r="A392" s="29"/>
      <c r="B392" s="229"/>
      <c r="C392" s="52"/>
      <c r="D392" s="88"/>
      <c r="E392" s="88"/>
      <c r="F392" s="88"/>
      <c r="G392" s="91" t="s">
        <v>114</v>
      </c>
      <c r="H392" s="91">
        <f>H391</f>
        <v>27</v>
      </c>
    </row>
    <row r="393" spans="1:8">
      <c r="A393" s="29"/>
      <c r="B393" s="229"/>
      <c r="C393" s="52"/>
      <c r="D393" s="88"/>
      <c r="E393" s="88"/>
      <c r="F393" s="88"/>
      <c r="G393" s="88"/>
      <c r="H393" s="88"/>
    </row>
    <row r="394" spans="1:8" ht="38.25">
      <c r="A394" s="41" t="s">
        <v>340</v>
      </c>
      <c r="B394" s="31" t="s">
        <v>555</v>
      </c>
      <c r="C394" s="30" t="s">
        <v>20</v>
      </c>
      <c r="D394" s="88"/>
      <c r="E394" s="88"/>
      <c r="F394" s="88"/>
      <c r="G394" s="88"/>
      <c r="H394" s="88"/>
    </row>
    <row r="395" spans="1:8">
      <c r="A395" s="29"/>
      <c r="B395" s="229" t="s">
        <v>602</v>
      </c>
      <c r="C395" s="52"/>
      <c r="D395" s="88">
        <v>3.15</v>
      </c>
      <c r="E395" s="88"/>
      <c r="F395" s="88"/>
      <c r="G395" s="88">
        <v>4</v>
      </c>
      <c r="H395" s="88">
        <f>ROUND(G395*D395,2)</f>
        <v>12.6</v>
      </c>
    </row>
    <row r="396" spans="1:8">
      <c r="A396" s="29"/>
      <c r="B396" s="229"/>
      <c r="C396" s="52"/>
      <c r="D396" s="88">
        <v>1.6</v>
      </c>
      <c r="E396" s="88"/>
      <c r="F396" s="88"/>
      <c r="G396" s="88">
        <v>1</v>
      </c>
      <c r="H396" s="88">
        <f>ROUND(G396*D396,2)</f>
        <v>1.6</v>
      </c>
    </row>
    <row r="397" spans="1:8">
      <c r="A397" s="29"/>
      <c r="B397" s="229"/>
      <c r="C397" s="52"/>
      <c r="D397" s="88"/>
      <c r="E397" s="88"/>
      <c r="F397" s="88"/>
      <c r="G397" s="91" t="s">
        <v>114</v>
      </c>
      <c r="H397" s="91">
        <f>SUM(H395:H396)</f>
        <v>14.2</v>
      </c>
    </row>
    <row r="398" spans="1:8">
      <c r="A398" s="29"/>
      <c r="B398" s="229"/>
      <c r="C398" s="52"/>
      <c r="D398" s="88"/>
      <c r="E398" s="88"/>
      <c r="F398" s="88"/>
      <c r="G398" s="88"/>
      <c r="H398" s="88"/>
    </row>
    <row r="399" spans="1:8">
      <c r="A399" s="300" t="s">
        <v>341</v>
      </c>
      <c r="B399" s="301" t="s">
        <v>41</v>
      </c>
      <c r="C399" s="302"/>
      <c r="D399" s="88"/>
      <c r="E399" s="88"/>
      <c r="F399" s="88"/>
      <c r="G399" s="88"/>
      <c r="H399" s="88"/>
    </row>
    <row r="400" spans="1:8" ht="38.25">
      <c r="A400" s="306" t="s">
        <v>342</v>
      </c>
      <c r="B400" s="304" t="s">
        <v>402</v>
      </c>
      <c r="C400" s="308" t="s">
        <v>45</v>
      </c>
      <c r="D400" s="88"/>
      <c r="E400" s="88"/>
      <c r="F400" s="88"/>
      <c r="G400" s="88"/>
      <c r="H400" s="88"/>
    </row>
    <row r="401" spans="1:8">
      <c r="A401" s="29"/>
      <c r="B401" s="229" t="s">
        <v>458</v>
      </c>
      <c r="C401" s="52"/>
      <c r="D401" s="88"/>
      <c r="E401" s="88"/>
      <c r="F401" s="88"/>
      <c r="G401" s="88"/>
      <c r="H401" s="88">
        <v>2</v>
      </c>
    </row>
    <row r="402" spans="1:8">
      <c r="A402" s="29"/>
      <c r="B402" s="229" t="s">
        <v>596</v>
      </c>
      <c r="C402" s="52"/>
      <c r="D402" s="88"/>
      <c r="E402" s="88"/>
      <c r="F402" s="88"/>
      <c r="G402" s="88"/>
      <c r="H402" s="88">
        <v>1</v>
      </c>
    </row>
    <row r="403" spans="1:8">
      <c r="A403" s="29"/>
      <c r="B403" s="229"/>
      <c r="C403" s="52"/>
      <c r="D403" s="88"/>
      <c r="E403" s="88"/>
      <c r="F403" s="88"/>
      <c r="G403" s="91" t="s">
        <v>114</v>
      </c>
      <c r="H403" s="91">
        <f>SUM(H401:H402)</f>
        <v>3</v>
      </c>
    </row>
    <row r="404" spans="1:8">
      <c r="A404" s="29"/>
      <c r="B404" s="229"/>
      <c r="C404" s="52"/>
      <c r="D404" s="88"/>
      <c r="E404" s="88"/>
      <c r="F404" s="88"/>
      <c r="G404" s="88"/>
      <c r="H404" s="88"/>
    </row>
    <row r="405" spans="1:8" ht="25.5">
      <c r="A405" s="41" t="s">
        <v>343</v>
      </c>
      <c r="B405" s="31" t="s">
        <v>565</v>
      </c>
      <c r="C405" s="52" t="s">
        <v>45</v>
      </c>
      <c r="D405" s="88"/>
      <c r="E405" s="88"/>
      <c r="F405" s="88"/>
      <c r="G405" s="88"/>
      <c r="H405" s="88"/>
    </row>
    <row r="406" spans="1:8">
      <c r="A406" s="29"/>
      <c r="B406" s="229" t="s">
        <v>458</v>
      </c>
      <c r="C406" s="52"/>
      <c r="D406" s="88"/>
      <c r="E406" s="88"/>
      <c r="F406" s="88"/>
      <c r="G406" s="88"/>
      <c r="H406" s="88">
        <v>2</v>
      </c>
    </row>
    <row r="407" spans="1:8">
      <c r="A407" s="29"/>
      <c r="B407" s="229" t="s">
        <v>596</v>
      </c>
      <c r="C407" s="52"/>
      <c r="D407" s="88"/>
      <c r="E407" s="88"/>
      <c r="F407" s="88"/>
      <c r="G407" s="88"/>
      <c r="H407" s="88">
        <v>1</v>
      </c>
    </row>
    <row r="408" spans="1:8">
      <c r="A408" s="29"/>
      <c r="B408" s="229"/>
      <c r="C408" s="52"/>
      <c r="D408" s="88"/>
      <c r="E408" s="88"/>
      <c r="F408" s="88"/>
      <c r="G408" s="91" t="s">
        <v>114</v>
      </c>
      <c r="H408" s="91">
        <f>SUM(H406:H407)</f>
        <v>3</v>
      </c>
    </row>
    <row r="409" spans="1:8">
      <c r="A409" s="29"/>
      <c r="B409" s="229"/>
      <c r="C409" s="52"/>
      <c r="D409" s="88"/>
      <c r="E409" s="88"/>
      <c r="F409" s="88"/>
      <c r="G409" s="88"/>
      <c r="H409" s="88"/>
    </row>
    <row r="410" spans="1:8" ht="38.25">
      <c r="A410" s="41" t="s">
        <v>344</v>
      </c>
      <c r="B410" s="31" t="s">
        <v>580</v>
      </c>
      <c r="C410" s="52" t="s">
        <v>45</v>
      </c>
      <c r="D410" s="88"/>
      <c r="E410" s="88"/>
      <c r="F410" s="88"/>
      <c r="G410" s="88"/>
      <c r="H410" s="88"/>
    </row>
    <row r="411" spans="1:8">
      <c r="A411" s="29"/>
      <c r="B411" s="229" t="s">
        <v>120</v>
      </c>
      <c r="C411" s="52"/>
      <c r="D411" s="88"/>
      <c r="E411" s="88"/>
      <c r="F411" s="88"/>
      <c r="G411" s="88"/>
      <c r="H411" s="88">
        <v>4</v>
      </c>
    </row>
    <row r="412" spans="1:8">
      <c r="A412" s="29"/>
      <c r="B412" s="229"/>
      <c r="C412" s="52"/>
      <c r="D412" s="88"/>
      <c r="E412" s="88"/>
      <c r="F412" s="88"/>
      <c r="G412" s="91" t="s">
        <v>114</v>
      </c>
      <c r="H412" s="91">
        <f>SUM(H411:H411)</f>
        <v>4</v>
      </c>
    </row>
    <row r="413" spans="1:8">
      <c r="A413" s="29"/>
      <c r="B413" s="229"/>
      <c r="C413" s="52"/>
      <c r="D413" s="88"/>
      <c r="E413" s="88"/>
      <c r="F413" s="88"/>
      <c r="G413" s="88"/>
      <c r="H413" s="88"/>
    </row>
    <row r="414" spans="1:8" ht="25.5">
      <c r="A414" s="41" t="s">
        <v>345</v>
      </c>
      <c r="B414" s="31" t="s">
        <v>574</v>
      </c>
      <c r="C414" s="52" t="s">
        <v>20</v>
      </c>
      <c r="D414" s="88"/>
      <c r="E414" s="88"/>
      <c r="F414" s="88"/>
      <c r="G414" s="88"/>
      <c r="H414" s="88"/>
    </row>
    <row r="415" spans="1:8">
      <c r="A415" s="29"/>
      <c r="B415" s="229" t="s">
        <v>397</v>
      </c>
      <c r="C415" s="52"/>
      <c r="D415" s="88">
        <v>10</v>
      </c>
      <c r="E415" s="88"/>
      <c r="F415" s="88"/>
      <c r="G415" s="88">
        <v>5</v>
      </c>
      <c r="H415" s="88">
        <f>ROUND(G415*D415,2)</f>
        <v>50</v>
      </c>
    </row>
    <row r="416" spans="1:8">
      <c r="A416" s="29"/>
      <c r="B416" s="229"/>
      <c r="C416" s="52"/>
      <c r="D416" s="88"/>
      <c r="E416" s="88"/>
      <c r="F416" s="88"/>
      <c r="G416" s="91" t="s">
        <v>114</v>
      </c>
      <c r="H416" s="91">
        <f>H415</f>
        <v>50</v>
      </c>
    </row>
    <row r="417" spans="1:8">
      <c r="A417" s="29"/>
      <c r="B417" s="229"/>
      <c r="C417" s="52"/>
      <c r="D417" s="88"/>
      <c r="E417" s="88"/>
      <c r="F417" s="88"/>
      <c r="G417" s="88"/>
      <c r="H417" s="88"/>
    </row>
    <row r="418" spans="1:8" ht="25.5">
      <c r="A418" s="41" t="s">
        <v>346</v>
      </c>
      <c r="B418" s="31" t="s">
        <v>404</v>
      </c>
      <c r="C418" s="52" t="s">
        <v>45</v>
      </c>
      <c r="D418" s="88"/>
      <c r="E418" s="88"/>
      <c r="F418" s="88"/>
      <c r="G418" s="88"/>
      <c r="H418" s="88"/>
    </row>
    <row r="419" spans="1:8">
      <c r="A419" s="29"/>
      <c r="B419" s="229" t="s">
        <v>458</v>
      </c>
      <c r="C419" s="52"/>
      <c r="D419" s="88"/>
      <c r="E419" s="88"/>
      <c r="F419" s="88"/>
      <c r="G419" s="88"/>
      <c r="H419" s="88">
        <v>1</v>
      </c>
    </row>
    <row r="420" spans="1:8">
      <c r="A420" s="29"/>
      <c r="B420" s="229" t="s">
        <v>596</v>
      </c>
      <c r="C420" s="52"/>
      <c r="D420" s="88"/>
      <c r="E420" s="88"/>
      <c r="F420" s="88"/>
      <c r="G420" s="88"/>
      <c r="H420" s="88">
        <v>1</v>
      </c>
    </row>
    <row r="421" spans="1:8">
      <c r="A421" s="29"/>
      <c r="B421" s="229"/>
      <c r="C421" s="52"/>
      <c r="D421" s="88"/>
      <c r="E421" s="88"/>
      <c r="F421" s="88"/>
      <c r="G421" s="91" t="s">
        <v>114</v>
      </c>
      <c r="H421" s="91">
        <f>SUM(H419:H420)</f>
        <v>2</v>
      </c>
    </row>
    <row r="422" spans="1:8">
      <c r="A422" s="29"/>
      <c r="B422" s="229"/>
      <c r="C422" s="52"/>
      <c r="D422" s="88"/>
      <c r="E422" s="88"/>
      <c r="F422" s="88"/>
      <c r="G422" s="88"/>
      <c r="H422" s="88"/>
    </row>
    <row r="423" spans="1:8" ht="25.5">
      <c r="A423" s="41" t="s">
        <v>406</v>
      </c>
      <c r="B423" s="31" t="s">
        <v>306</v>
      </c>
      <c r="C423" s="52" t="s">
        <v>45</v>
      </c>
      <c r="D423" s="88"/>
      <c r="E423" s="88"/>
      <c r="F423" s="88"/>
      <c r="G423" s="88"/>
      <c r="H423" s="88"/>
    </row>
    <row r="424" spans="1:8">
      <c r="A424" s="29"/>
      <c r="B424" s="229" t="s">
        <v>6</v>
      </c>
      <c r="C424" s="52"/>
      <c r="D424" s="88"/>
      <c r="E424" s="88"/>
      <c r="F424" s="88"/>
      <c r="G424" s="88"/>
      <c r="H424" s="88">
        <v>1</v>
      </c>
    </row>
    <row r="425" spans="1:8">
      <c r="A425" s="29"/>
      <c r="B425" s="229"/>
      <c r="C425" s="52"/>
      <c r="D425" s="88"/>
      <c r="E425" s="88"/>
      <c r="F425" s="88"/>
      <c r="G425" s="91" t="s">
        <v>114</v>
      </c>
      <c r="H425" s="91">
        <f>H424</f>
        <v>1</v>
      </c>
    </row>
    <row r="426" spans="1:8">
      <c r="A426" s="29"/>
      <c r="B426" s="229"/>
      <c r="C426" s="52"/>
      <c r="D426" s="88"/>
      <c r="E426" s="88"/>
      <c r="F426" s="88"/>
      <c r="G426" s="88"/>
      <c r="H426" s="88"/>
    </row>
    <row r="427" spans="1:8" ht="25.5">
      <c r="A427" s="41" t="s">
        <v>407</v>
      </c>
      <c r="B427" s="31" t="s">
        <v>307</v>
      </c>
      <c r="C427" s="52" t="s">
        <v>45</v>
      </c>
      <c r="D427" s="88"/>
      <c r="E427" s="88"/>
      <c r="F427" s="88"/>
      <c r="G427" s="88"/>
      <c r="H427" s="88"/>
    </row>
    <row r="428" spans="1:8">
      <c r="A428" s="29"/>
      <c r="B428" s="229" t="s">
        <v>6</v>
      </c>
      <c r="C428" s="52"/>
      <c r="D428" s="88"/>
      <c r="E428" s="88"/>
      <c r="F428" s="88"/>
      <c r="G428" s="88"/>
      <c r="H428" s="88">
        <v>1</v>
      </c>
    </row>
    <row r="429" spans="1:8">
      <c r="A429" s="29"/>
      <c r="B429" s="229"/>
      <c r="C429" s="52"/>
      <c r="D429" s="88"/>
      <c r="E429" s="88"/>
      <c r="F429" s="88"/>
      <c r="G429" s="91" t="s">
        <v>114</v>
      </c>
      <c r="H429" s="91">
        <f>H428</f>
        <v>1</v>
      </c>
    </row>
    <row r="430" spans="1:8">
      <c r="A430" s="29"/>
      <c r="B430" s="229"/>
      <c r="C430" s="52"/>
      <c r="D430" s="88"/>
      <c r="E430" s="88"/>
      <c r="F430" s="88"/>
      <c r="G430" s="88"/>
      <c r="H430" s="88"/>
    </row>
    <row r="431" spans="1:8" ht="25.5">
      <c r="A431" s="41" t="s">
        <v>408</v>
      </c>
      <c r="B431" s="31" t="s">
        <v>411</v>
      </c>
      <c r="C431" s="52" t="s">
        <v>45</v>
      </c>
      <c r="D431" s="88"/>
      <c r="E431" s="88"/>
      <c r="F431" s="88"/>
      <c r="G431" s="88"/>
      <c r="H431" s="88"/>
    </row>
    <row r="432" spans="1:8">
      <c r="A432" s="29"/>
      <c r="B432" s="229" t="s">
        <v>120</v>
      </c>
      <c r="C432" s="52"/>
      <c r="D432" s="88"/>
      <c r="E432" s="88"/>
      <c r="F432" s="88"/>
      <c r="G432" s="88"/>
      <c r="H432" s="88">
        <v>3</v>
      </c>
    </row>
    <row r="433" spans="1:8">
      <c r="A433" s="29"/>
      <c r="B433" s="229"/>
      <c r="C433" s="52"/>
      <c r="D433" s="88"/>
      <c r="E433" s="88"/>
      <c r="F433" s="88"/>
      <c r="G433" s="91" t="s">
        <v>114</v>
      </c>
      <c r="H433" s="91">
        <f>H432</f>
        <v>3</v>
      </c>
    </row>
    <row r="434" spans="1:8">
      <c r="A434" s="29"/>
      <c r="B434" s="229"/>
      <c r="C434" s="52"/>
      <c r="D434" s="88"/>
      <c r="E434" s="88"/>
      <c r="F434" s="88"/>
      <c r="G434" s="88"/>
      <c r="H434" s="88"/>
    </row>
    <row r="435" spans="1:8" ht="25.5">
      <c r="A435" s="41" t="s">
        <v>414</v>
      </c>
      <c r="B435" s="31" t="s">
        <v>260</v>
      </c>
      <c r="C435" s="52" t="s">
        <v>45</v>
      </c>
      <c r="D435" s="88"/>
      <c r="E435" s="88"/>
      <c r="F435" s="88"/>
      <c r="G435" s="88"/>
      <c r="H435" s="88"/>
    </row>
    <row r="436" spans="1:8">
      <c r="A436" s="29"/>
      <c r="B436" s="229" t="s">
        <v>6</v>
      </c>
      <c r="C436" s="52"/>
      <c r="D436" s="88"/>
      <c r="E436" s="88"/>
      <c r="F436" s="88"/>
      <c r="G436" s="88"/>
      <c r="H436" s="88">
        <v>1</v>
      </c>
    </row>
    <row r="437" spans="1:8">
      <c r="A437" s="29"/>
      <c r="B437" s="229"/>
      <c r="C437" s="52"/>
      <c r="D437" s="88"/>
      <c r="E437" s="88"/>
      <c r="F437" s="88"/>
      <c r="G437" s="91" t="s">
        <v>114</v>
      </c>
      <c r="H437" s="91">
        <f>H436</f>
        <v>1</v>
      </c>
    </row>
    <row r="438" spans="1:8">
      <c r="A438" s="29"/>
      <c r="B438" s="229"/>
      <c r="C438" s="52"/>
      <c r="D438" s="88"/>
      <c r="E438" s="88"/>
      <c r="F438" s="88"/>
      <c r="G438" s="88"/>
      <c r="H438" s="88"/>
    </row>
    <row r="439" spans="1:8">
      <c r="A439" s="300" t="s">
        <v>347</v>
      </c>
      <c r="B439" s="301" t="s">
        <v>102</v>
      </c>
      <c r="C439" s="302"/>
      <c r="D439" s="88"/>
      <c r="E439" s="88"/>
      <c r="F439" s="88"/>
      <c r="G439" s="88"/>
      <c r="H439" s="88"/>
    </row>
    <row r="440" spans="1:8">
      <c r="A440" s="306" t="s">
        <v>348</v>
      </c>
      <c r="B440" s="307" t="s">
        <v>495</v>
      </c>
      <c r="C440" s="308" t="s">
        <v>45</v>
      </c>
      <c r="D440" s="88"/>
      <c r="E440" s="88"/>
      <c r="F440" s="88"/>
      <c r="G440" s="88"/>
      <c r="H440" s="88"/>
    </row>
    <row r="441" spans="1:8">
      <c r="A441" s="29"/>
      <c r="B441" s="229" t="s">
        <v>603</v>
      </c>
      <c r="C441" s="52"/>
      <c r="D441" s="88"/>
      <c r="E441" s="88"/>
      <c r="F441" s="88"/>
      <c r="G441" s="88"/>
      <c r="H441" s="88">
        <v>2</v>
      </c>
    </row>
    <row r="442" spans="1:8">
      <c r="A442" s="29"/>
      <c r="B442" s="229" t="s">
        <v>604</v>
      </c>
      <c r="C442" s="52"/>
      <c r="D442" s="88"/>
      <c r="E442" s="88"/>
      <c r="F442" s="88"/>
      <c r="G442" s="88"/>
      <c r="H442" s="88">
        <v>1</v>
      </c>
    </row>
    <row r="443" spans="1:8">
      <c r="A443" s="29"/>
      <c r="B443" s="229"/>
      <c r="C443" s="52"/>
      <c r="D443" s="88"/>
      <c r="E443" s="88"/>
      <c r="F443" s="88"/>
      <c r="G443" s="91" t="s">
        <v>114</v>
      </c>
      <c r="H443" s="91">
        <f>SUM(H441:H442)</f>
        <v>3</v>
      </c>
    </row>
    <row r="444" spans="1:8">
      <c r="A444" s="29"/>
      <c r="B444" s="229"/>
      <c r="C444" s="52"/>
      <c r="D444" s="88"/>
      <c r="E444" s="88"/>
      <c r="F444" s="88"/>
      <c r="G444" s="88"/>
      <c r="H444" s="88"/>
    </row>
    <row r="445" spans="1:8" ht="38.25">
      <c r="A445" s="41" t="s">
        <v>349</v>
      </c>
      <c r="B445" s="31" t="s">
        <v>279</v>
      </c>
      <c r="C445" s="52" t="s">
        <v>45</v>
      </c>
      <c r="D445" s="88"/>
      <c r="E445" s="88"/>
      <c r="F445" s="88"/>
      <c r="G445" s="88"/>
      <c r="H445" s="88"/>
    </row>
    <row r="446" spans="1:8">
      <c r="A446" s="29"/>
      <c r="B446" s="229" t="s">
        <v>596</v>
      </c>
      <c r="C446" s="52"/>
      <c r="D446" s="88"/>
      <c r="E446" s="88"/>
      <c r="F446" s="88"/>
      <c r="G446" s="88"/>
      <c r="H446" s="88">
        <v>1</v>
      </c>
    </row>
    <row r="447" spans="1:8">
      <c r="A447" s="29"/>
      <c r="B447" s="229"/>
      <c r="C447" s="52"/>
      <c r="D447" s="88"/>
      <c r="E447" s="88"/>
      <c r="F447" s="88"/>
      <c r="G447" s="91" t="s">
        <v>114</v>
      </c>
      <c r="H447" s="91">
        <f>SUM(H446:H446)</f>
        <v>1</v>
      </c>
    </row>
    <row r="448" spans="1:8">
      <c r="A448" s="29"/>
      <c r="B448" s="229"/>
      <c r="C448" s="52"/>
      <c r="D448" s="88"/>
      <c r="E448" s="88"/>
      <c r="F448" s="88"/>
      <c r="G448" s="88"/>
      <c r="H448" s="88"/>
    </row>
    <row r="449" spans="1:8" ht="25.5">
      <c r="A449" s="41" t="s">
        <v>350</v>
      </c>
      <c r="B449" s="53" t="s">
        <v>103</v>
      </c>
      <c r="C449" s="52" t="s">
        <v>45</v>
      </c>
      <c r="D449" s="88"/>
      <c r="E449" s="88"/>
      <c r="F449" s="88"/>
      <c r="G449" s="88"/>
      <c r="H449" s="88"/>
    </row>
    <row r="450" spans="1:8">
      <c r="A450" s="29"/>
      <c r="B450" s="229" t="s">
        <v>603</v>
      </c>
      <c r="C450" s="52"/>
      <c r="D450" s="88"/>
      <c r="E450" s="88"/>
      <c r="F450" s="88"/>
      <c r="G450" s="88"/>
      <c r="H450" s="88">
        <v>2</v>
      </c>
    </row>
    <row r="451" spans="1:8">
      <c r="A451" s="29"/>
      <c r="B451" s="229" t="s">
        <v>605</v>
      </c>
      <c r="C451" s="52"/>
      <c r="D451" s="88"/>
      <c r="E451" s="88"/>
      <c r="F451" s="88"/>
      <c r="G451" s="88"/>
      <c r="H451" s="88">
        <v>1</v>
      </c>
    </row>
    <row r="452" spans="1:8">
      <c r="A452" s="29"/>
      <c r="B452" s="229"/>
      <c r="C452" s="52"/>
      <c r="D452" s="88"/>
      <c r="E452" s="88"/>
      <c r="F452" s="88"/>
      <c r="G452" s="91" t="s">
        <v>114</v>
      </c>
      <c r="H452" s="91">
        <f>SUM(H450:H451)</f>
        <v>3</v>
      </c>
    </row>
    <row r="453" spans="1:8">
      <c r="A453" s="29"/>
      <c r="B453" s="229"/>
      <c r="C453" s="52"/>
      <c r="D453" s="88"/>
      <c r="E453" s="88"/>
      <c r="F453" s="88"/>
      <c r="G453" s="88"/>
      <c r="H453" s="88"/>
    </row>
    <row r="454" spans="1:8" ht="38.25">
      <c r="A454" s="41" t="s">
        <v>351</v>
      </c>
      <c r="B454" s="31" t="s">
        <v>435</v>
      </c>
      <c r="C454" s="52" t="s">
        <v>45</v>
      </c>
      <c r="D454" s="88"/>
      <c r="E454" s="88"/>
      <c r="F454" s="88"/>
      <c r="G454" s="88"/>
      <c r="H454" s="88"/>
    </row>
    <row r="455" spans="1:8">
      <c r="A455" s="29"/>
      <c r="B455" s="229" t="s">
        <v>596</v>
      </c>
      <c r="C455" s="52"/>
      <c r="D455" s="88"/>
      <c r="E455" s="88"/>
      <c r="F455" s="88"/>
      <c r="G455" s="88"/>
      <c r="H455" s="88">
        <v>1</v>
      </c>
    </row>
    <row r="456" spans="1:8">
      <c r="A456" s="29"/>
      <c r="B456" s="229"/>
      <c r="C456" s="52"/>
      <c r="D456" s="88"/>
      <c r="E456" s="88"/>
      <c r="F456" s="88"/>
      <c r="G456" s="91" t="s">
        <v>114</v>
      </c>
      <c r="H456" s="91">
        <f>SUM(H455:H455)</f>
        <v>1</v>
      </c>
    </row>
    <row r="457" spans="1:8">
      <c r="A457" s="29"/>
      <c r="B457" s="229"/>
      <c r="C457" s="52"/>
      <c r="D457" s="88"/>
      <c r="E457" s="88"/>
      <c r="F457" s="88"/>
      <c r="G457" s="88"/>
      <c r="H457" s="88"/>
    </row>
    <row r="458" spans="1:8" ht="38.25">
      <c r="A458" s="41" t="s">
        <v>352</v>
      </c>
      <c r="B458" s="31" t="s">
        <v>280</v>
      </c>
      <c r="C458" s="52" t="s">
        <v>45</v>
      </c>
      <c r="D458" s="88"/>
      <c r="E458" s="88"/>
      <c r="F458" s="88"/>
      <c r="G458" s="88"/>
      <c r="H458" s="88"/>
    </row>
    <row r="459" spans="1:8">
      <c r="A459" s="29"/>
      <c r="B459" s="229" t="s">
        <v>398</v>
      </c>
      <c r="C459" s="52"/>
      <c r="D459" s="88"/>
      <c r="E459" s="88"/>
      <c r="F459" s="88"/>
      <c r="G459" s="88"/>
      <c r="H459" s="88">
        <v>2</v>
      </c>
    </row>
    <row r="460" spans="1:8">
      <c r="A460" s="29"/>
      <c r="B460" s="229"/>
      <c r="C460" s="52"/>
      <c r="D460" s="88"/>
      <c r="E460" s="88"/>
      <c r="F460" s="88"/>
      <c r="G460" s="91" t="s">
        <v>114</v>
      </c>
      <c r="H460" s="91">
        <f>H459</f>
        <v>2</v>
      </c>
    </row>
    <row r="461" spans="1:8">
      <c r="A461" s="29"/>
      <c r="B461" s="229"/>
      <c r="C461" s="52"/>
      <c r="D461" s="88"/>
      <c r="E461" s="88"/>
      <c r="F461" s="88"/>
      <c r="G461" s="88"/>
      <c r="H461" s="88"/>
    </row>
    <row r="462" spans="1:8" ht="25.5">
      <c r="A462" s="29" t="s">
        <v>353</v>
      </c>
      <c r="B462" s="31" t="s">
        <v>281</v>
      </c>
      <c r="C462" s="52" t="s">
        <v>17</v>
      </c>
      <c r="D462" s="88"/>
      <c r="E462" s="88"/>
      <c r="F462" s="88"/>
      <c r="G462" s="88"/>
      <c r="H462" s="88"/>
    </row>
    <row r="463" spans="1:8">
      <c r="A463" s="29"/>
      <c r="B463" s="229" t="s">
        <v>606</v>
      </c>
      <c r="C463" s="52"/>
      <c r="D463" s="88">
        <v>1.8</v>
      </c>
      <c r="E463" s="88"/>
      <c r="F463" s="88">
        <v>0.55000000000000004</v>
      </c>
      <c r="G463" s="88">
        <v>1</v>
      </c>
      <c r="H463" s="88">
        <f>ROUND(G463*F463*D463,2)</f>
        <v>0.99</v>
      </c>
    </row>
    <row r="464" spans="1:8">
      <c r="A464" s="29"/>
      <c r="B464" s="229" t="s">
        <v>399</v>
      </c>
      <c r="C464" s="52"/>
      <c r="D464" s="88">
        <v>1.8</v>
      </c>
      <c r="E464" s="88">
        <v>0.1</v>
      </c>
      <c r="F464" s="88"/>
      <c r="G464" s="88">
        <v>1</v>
      </c>
      <c r="H464" s="88">
        <f>ROUND(G464*E464*D464,2)</f>
        <v>0.18</v>
      </c>
    </row>
    <row r="465" spans="1:8">
      <c r="A465" s="29"/>
      <c r="B465" s="229"/>
      <c r="C465" s="52"/>
      <c r="D465" s="88"/>
      <c r="E465" s="88"/>
      <c r="F465" s="88"/>
      <c r="G465" s="91" t="s">
        <v>114</v>
      </c>
      <c r="H465" s="91">
        <f>SUM(H463:H464)</f>
        <v>1.17</v>
      </c>
    </row>
    <row r="466" spans="1:8">
      <c r="A466" s="29"/>
      <c r="B466" s="229"/>
      <c r="C466" s="52"/>
      <c r="D466" s="88"/>
      <c r="E466" s="88"/>
      <c r="F466" s="88"/>
      <c r="G466" s="88"/>
      <c r="H466" s="88"/>
    </row>
    <row r="467" spans="1:8" ht="25.5">
      <c r="A467" s="41" t="s">
        <v>354</v>
      </c>
      <c r="B467" s="31" t="s">
        <v>282</v>
      </c>
      <c r="C467" s="52" t="s">
        <v>45</v>
      </c>
      <c r="D467" s="88"/>
      <c r="E467" s="88"/>
      <c r="F467" s="88"/>
      <c r="G467" s="88"/>
      <c r="H467" s="88"/>
    </row>
    <row r="468" spans="1:8">
      <c r="A468" s="29"/>
      <c r="B468" s="229" t="s">
        <v>458</v>
      </c>
      <c r="C468" s="52"/>
      <c r="D468" s="88"/>
      <c r="E468" s="88"/>
      <c r="F468" s="88"/>
      <c r="G468" s="88"/>
      <c r="H468" s="88">
        <v>2</v>
      </c>
    </row>
    <row r="469" spans="1:8">
      <c r="A469" s="29"/>
      <c r="B469" s="229"/>
      <c r="C469" s="52"/>
      <c r="D469" s="88"/>
      <c r="E469" s="88"/>
      <c r="F469" s="88"/>
      <c r="G469" s="91" t="s">
        <v>114</v>
      </c>
      <c r="H469" s="91">
        <f>H468</f>
        <v>2</v>
      </c>
    </row>
    <row r="470" spans="1:8">
      <c r="A470" s="29"/>
      <c r="B470" s="229"/>
      <c r="C470" s="52"/>
      <c r="D470" s="88"/>
      <c r="E470" s="88"/>
      <c r="F470" s="88"/>
      <c r="G470" s="88"/>
      <c r="H470" s="88"/>
    </row>
    <row r="471" spans="1:8" ht="25.5">
      <c r="A471" s="29" t="s">
        <v>355</v>
      </c>
      <c r="B471" s="53" t="s">
        <v>283</v>
      </c>
      <c r="C471" s="52" t="s">
        <v>45</v>
      </c>
      <c r="D471" s="88"/>
      <c r="E471" s="88"/>
      <c r="F471" s="88"/>
      <c r="G471" s="88"/>
      <c r="H471" s="88"/>
    </row>
    <row r="472" spans="1:8">
      <c r="A472" s="29"/>
      <c r="B472" s="229" t="s">
        <v>458</v>
      </c>
      <c r="C472" s="52"/>
      <c r="D472" s="88"/>
      <c r="E472" s="88"/>
      <c r="F472" s="88"/>
      <c r="G472" s="88"/>
      <c r="H472" s="88">
        <v>2</v>
      </c>
    </row>
    <row r="473" spans="1:8">
      <c r="A473" s="29"/>
      <c r="B473" s="229"/>
      <c r="C473" s="52"/>
      <c r="D473" s="88"/>
      <c r="E473" s="88"/>
      <c r="F473" s="88"/>
      <c r="G473" s="91" t="s">
        <v>114</v>
      </c>
      <c r="H473" s="91">
        <f>H472</f>
        <v>2</v>
      </c>
    </row>
    <row r="474" spans="1:8">
      <c r="A474" s="29"/>
      <c r="B474" s="229"/>
      <c r="C474" s="52"/>
      <c r="D474" s="88"/>
      <c r="E474" s="88"/>
      <c r="F474" s="88"/>
      <c r="G474" s="88"/>
      <c r="H474" s="88"/>
    </row>
    <row r="475" spans="1:8" ht="25.5">
      <c r="A475" s="29" t="s">
        <v>356</v>
      </c>
      <c r="B475" s="53" t="s">
        <v>284</v>
      </c>
      <c r="C475" s="52" t="s">
        <v>45</v>
      </c>
      <c r="D475" s="88"/>
      <c r="E475" s="88"/>
      <c r="F475" s="88"/>
      <c r="G475" s="88"/>
      <c r="H475" s="88"/>
    </row>
    <row r="476" spans="1:8">
      <c r="A476" s="29"/>
      <c r="B476" s="229" t="s">
        <v>458</v>
      </c>
      <c r="C476" s="52"/>
      <c r="D476" s="88"/>
      <c r="E476" s="88"/>
      <c r="F476" s="88"/>
      <c r="G476" s="88"/>
      <c r="H476" s="88">
        <v>2</v>
      </c>
    </row>
    <row r="477" spans="1:8">
      <c r="A477" s="29"/>
      <c r="B477" s="229"/>
      <c r="C477" s="52"/>
      <c r="D477" s="88"/>
      <c r="E477" s="88"/>
      <c r="F477" s="88"/>
      <c r="G477" s="91" t="s">
        <v>114</v>
      </c>
      <c r="H477" s="91">
        <f>H476</f>
        <v>2</v>
      </c>
    </row>
    <row r="478" spans="1:8">
      <c r="A478" s="29"/>
      <c r="B478" s="229"/>
      <c r="C478" s="52"/>
      <c r="D478" s="88"/>
      <c r="E478" s="88"/>
      <c r="F478" s="88"/>
      <c r="G478" s="88"/>
      <c r="H478" s="88"/>
    </row>
    <row r="479" spans="1:8" ht="25.5">
      <c r="A479" s="41" t="s">
        <v>357</v>
      </c>
      <c r="B479" s="31" t="s">
        <v>450</v>
      </c>
      <c r="C479" s="52" t="s">
        <v>45</v>
      </c>
      <c r="D479" s="88"/>
      <c r="E479" s="88"/>
      <c r="F479" s="88"/>
      <c r="G479" s="88"/>
      <c r="H479" s="88"/>
    </row>
    <row r="480" spans="1:8">
      <c r="A480" s="29"/>
      <c r="B480" s="229" t="s">
        <v>458</v>
      </c>
      <c r="C480" s="52"/>
      <c r="D480" s="88"/>
      <c r="E480" s="88"/>
      <c r="F480" s="88"/>
      <c r="G480" s="88"/>
      <c r="H480" s="88">
        <v>2</v>
      </c>
    </row>
    <row r="481" spans="1:8">
      <c r="A481" s="29"/>
      <c r="B481" s="229"/>
      <c r="C481" s="52"/>
      <c r="D481" s="88"/>
      <c r="E481" s="88"/>
      <c r="F481" s="88"/>
      <c r="G481" s="91" t="s">
        <v>114</v>
      </c>
      <c r="H481" s="91">
        <f>H480</f>
        <v>2</v>
      </c>
    </row>
    <row r="482" spans="1:8">
      <c r="A482" s="29"/>
      <c r="B482" s="229"/>
      <c r="C482" s="52"/>
      <c r="D482" s="88"/>
      <c r="E482" s="88"/>
      <c r="F482" s="88"/>
      <c r="G482" s="88"/>
      <c r="H482" s="88"/>
    </row>
    <row r="483" spans="1:8" ht="38.25">
      <c r="A483" s="29" t="s">
        <v>358</v>
      </c>
      <c r="B483" s="31" t="s">
        <v>285</v>
      </c>
      <c r="C483" s="52" t="s">
        <v>45</v>
      </c>
      <c r="D483" s="88"/>
      <c r="E483" s="88"/>
      <c r="F483" s="88"/>
      <c r="G483" s="88"/>
      <c r="H483" s="88"/>
    </row>
    <row r="484" spans="1:8">
      <c r="A484" s="29"/>
      <c r="B484" s="229" t="s">
        <v>596</v>
      </c>
      <c r="C484" s="52"/>
      <c r="D484" s="88"/>
      <c r="E484" s="88"/>
      <c r="F484" s="88"/>
      <c r="G484" s="88"/>
      <c r="H484" s="88">
        <v>1</v>
      </c>
    </row>
    <row r="485" spans="1:8">
      <c r="A485" s="29"/>
      <c r="B485" s="229"/>
      <c r="C485" s="52"/>
      <c r="D485" s="88"/>
      <c r="E485" s="88"/>
      <c r="F485" s="88"/>
      <c r="G485" s="91" t="s">
        <v>114</v>
      </c>
      <c r="H485" s="91">
        <f>SUM(H484:H484)</f>
        <v>1</v>
      </c>
    </row>
    <row r="486" spans="1:8">
      <c r="A486" s="29"/>
      <c r="B486" s="229"/>
      <c r="C486" s="52"/>
      <c r="D486" s="88"/>
      <c r="E486" s="88"/>
      <c r="F486" s="88"/>
      <c r="G486" s="88"/>
      <c r="H486" s="88"/>
    </row>
    <row r="487" spans="1:8">
      <c r="A487" s="29" t="s">
        <v>359</v>
      </c>
      <c r="B487" s="31" t="s">
        <v>286</v>
      </c>
      <c r="C487" s="52" t="s">
        <v>45</v>
      </c>
      <c r="D487" s="88"/>
      <c r="E487" s="88"/>
      <c r="F487" s="88"/>
      <c r="G487" s="88"/>
      <c r="H487" s="88"/>
    </row>
    <row r="488" spans="1:8">
      <c r="A488" s="29"/>
      <c r="B488" s="229" t="s">
        <v>596</v>
      </c>
      <c r="C488" s="52"/>
      <c r="D488" s="88"/>
      <c r="E488" s="88"/>
      <c r="F488" s="88"/>
      <c r="G488" s="88"/>
      <c r="H488" s="88">
        <v>1</v>
      </c>
    </row>
    <row r="489" spans="1:8">
      <c r="A489" s="29"/>
      <c r="B489" s="229"/>
      <c r="C489" s="52"/>
      <c r="D489" s="88"/>
      <c r="E489" s="88"/>
      <c r="F489" s="88"/>
      <c r="G489" s="91" t="s">
        <v>114</v>
      </c>
      <c r="H489" s="91">
        <f>SUM(H488:H488)</f>
        <v>1</v>
      </c>
    </row>
    <row r="490" spans="1:8">
      <c r="A490" s="29"/>
      <c r="B490" s="229"/>
      <c r="C490" s="52"/>
      <c r="D490" s="88"/>
      <c r="E490" s="88"/>
      <c r="F490" s="88"/>
      <c r="G490" s="88"/>
      <c r="H490" s="88"/>
    </row>
    <row r="491" spans="1:8" ht="25.5">
      <c r="A491" s="41" t="s">
        <v>360</v>
      </c>
      <c r="B491" s="31" t="s">
        <v>287</v>
      </c>
      <c r="C491" s="52" t="s">
        <v>45</v>
      </c>
      <c r="D491" s="88"/>
      <c r="E491" s="88"/>
      <c r="F491" s="88"/>
      <c r="G491" s="88"/>
      <c r="H491" s="88"/>
    </row>
    <row r="492" spans="1:8">
      <c r="A492" s="29"/>
      <c r="B492" s="229" t="s">
        <v>6</v>
      </c>
      <c r="C492" s="52"/>
      <c r="D492" s="88"/>
      <c r="E492" s="88"/>
      <c r="F492" s="88"/>
      <c r="G492" s="88"/>
      <c r="H492" s="88">
        <v>1</v>
      </c>
    </row>
    <row r="493" spans="1:8">
      <c r="A493" s="29"/>
      <c r="B493" s="229"/>
      <c r="C493" s="52"/>
      <c r="D493" s="88"/>
      <c r="E493" s="88"/>
      <c r="F493" s="88"/>
      <c r="G493" s="91" t="s">
        <v>114</v>
      </c>
      <c r="H493" s="91">
        <f>H492</f>
        <v>1</v>
      </c>
    </row>
    <row r="494" spans="1:8">
      <c r="A494" s="29"/>
      <c r="B494" s="229"/>
      <c r="C494" s="52"/>
      <c r="D494" s="88"/>
      <c r="E494" s="88"/>
      <c r="F494" s="88"/>
      <c r="G494" s="88"/>
      <c r="H494" s="88"/>
    </row>
    <row r="495" spans="1:8" ht="38.25">
      <c r="A495" s="41" t="s">
        <v>361</v>
      </c>
      <c r="B495" s="31" t="s">
        <v>586</v>
      </c>
      <c r="C495" s="30" t="s">
        <v>20</v>
      </c>
      <c r="D495" s="88"/>
      <c r="E495" s="88"/>
      <c r="F495" s="88"/>
      <c r="G495" s="88"/>
      <c r="H495" s="88"/>
    </row>
    <row r="496" spans="1:8">
      <c r="A496" s="29"/>
      <c r="B496" s="229" t="s">
        <v>607</v>
      </c>
      <c r="C496" s="52"/>
      <c r="D496" s="88">
        <v>20</v>
      </c>
      <c r="E496" s="88"/>
      <c r="F496" s="88"/>
      <c r="G496" s="88"/>
      <c r="H496" s="88">
        <f>D496</f>
        <v>20</v>
      </c>
    </row>
    <row r="497" spans="1:8">
      <c r="A497" s="29"/>
      <c r="B497" s="229"/>
      <c r="C497" s="52"/>
      <c r="D497" s="88"/>
      <c r="E497" s="88"/>
      <c r="F497" s="88"/>
      <c r="G497" s="91" t="s">
        <v>114</v>
      </c>
      <c r="H497" s="91">
        <f>H496</f>
        <v>20</v>
      </c>
    </row>
    <row r="498" spans="1:8">
      <c r="A498" s="29"/>
      <c r="B498" s="229"/>
      <c r="C498" s="52"/>
      <c r="D498" s="88"/>
      <c r="E498" s="88"/>
      <c r="F498" s="88"/>
      <c r="G498" s="88"/>
      <c r="H498" s="88"/>
    </row>
    <row r="499" spans="1:8" ht="38.25">
      <c r="A499" s="41" t="s">
        <v>362</v>
      </c>
      <c r="B499" s="31" t="s">
        <v>588</v>
      </c>
      <c r="C499" s="30" t="s">
        <v>45</v>
      </c>
      <c r="D499" s="88"/>
      <c r="E499" s="88"/>
      <c r="F499" s="88"/>
      <c r="G499" s="88"/>
      <c r="H499" s="88"/>
    </row>
    <row r="500" spans="1:8">
      <c r="A500" s="29"/>
      <c r="B500" s="229" t="s">
        <v>6</v>
      </c>
      <c r="C500" s="52"/>
      <c r="D500" s="88"/>
      <c r="E500" s="88"/>
      <c r="F500" s="88"/>
      <c r="G500" s="88"/>
      <c r="H500" s="88">
        <v>1</v>
      </c>
    </row>
    <row r="501" spans="1:8">
      <c r="A501" s="29"/>
      <c r="B501" s="229"/>
      <c r="C501" s="52"/>
      <c r="D501" s="88"/>
      <c r="E501" s="88"/>
      <c r="F501" s="88"/>
      <c r="G501" s="91" t="s">
        <v>114</v>
      </c>
      <c r="H501" s="91">
        <f>H500</f>
        <v>1</v>
      </c>
    </row>
    <row r="502" spans="1:8">
      <c r="A502" s="29"/>
      <c r="B502" s="229"/>
      <c r="C502" s="52"/>
      <c r="D502" s="88"/>
      <c r="E502" s="88"/>
      <c r="F502" s="88"/>
      <c r="G502" s="88"/>
      <c r="H502" s="88"/>
    </row>
    <row r="503" spans="1:8">
      <c r="A503" s="300" t="s">
        <v>363</v>
      </c>
      <c r="B503" s="301" t="s">
        <v>104</v>
      </c>
      <c r="C503" s="313"/>
      <c r="D503" s="88"/>
      <c r="E503" s="88"/>
      <c r="F503" s="88"/>
      <c r="G503" s="88"/>
      <c r="H503" s="88"/>
    </row>
    <row r="504" spans="1:8" ht="25.5">
      <c r="A504" s="306" t="s">
        <v>364</v>
      </c>
      <c r="B504" s="304" t="s">
        <v>421</v>
      </c>
      <c r="C504" s="305" t="s">
        <v>17</v>
      </c>
      <c r="D504" s="88"/>
      <c r="E504" s="88"/>
      <c r="F504" s="88"/>
      <c r="G504" s="88"/>
      <c r="H504" s="88"/>
    </row>
    <row r="505" spans="1:8">
      <c r="A505" s="29"/>
      <c r="B505" s="229" t="s">
        <v>394</v>
      </c>
      <c r="C505" s="52"/>
      <c r="D505" s="88">
        <v>5</v>
      </c>
      <c r="E505" s="88">
        <v>3.5</v>
      </c>
      <c r="F505" s="88"/>
      <c r="G505" s="88">
        <v>2</v>
      </c>
      <c r="H505" s="88">
        <f t="shared" ref="H505:H506" si="19">ROUND(G505*E505*D505,2)</f>
        <v>35</v>
      </c>
    </row>
    <row r="506" spans="1:8">
      <c r="A506" s="29"/>
      <c r="B506" s="229" t="s">
        <v>395</v>
      </c>
      <c r="C506" s="52"/>
      <c r="D506" s="88">
        <v>3.5</v>
      </c>
      <c r="E506" s="88">
        <v>3.5</v>
      </c>
      <c r="F506" s="88"/>
      <c r="G506" s="88">
        <v>2</v>
      </c>
      <c r="H506" s="88">
        <f t="shared" si="19"/>
        <v>24.5</v>
      </c>
    </row>
    <row r="507" spans="1:8">
      <c r="A507" s="29"/>
      <c r="B507" s="52" t="s">
        <v>396</v>
      </c>
      <c r="C507" s="52"/>
      <c r="D507" s="88"/>
      <c r="E507" s="88"/>
      <c r="F507" s="88"/>
      <c r="G507" s="88"/>
      <c r="H507" s="88"/>
    </row>
    <row r="508" spans="1:8">
      <c r="A508" s="29"/>
      <c r="B508" s="229" t="s">
        <v>458</v>
      </c>
      <c r="C508" s="52"/>
      <c r="D508" s="88">
        <v>4.7</v>
      </c>
      <c r="E508" s="88">
        <v>1.1000000000000001</v>
      </c>
      <c r="F508" s="88">
        <v>3.2</v>
      </c>
      <c r="G508" s="88">
        <v>1</v>
      </c>
      <c r="H508" s="88">
        <f>ROUND(((D508*2*E508)+(F508*2*E508))*G508,2)</f>
        <v>17.38</v>
      </c>
    </row>
    <row r="509" spans="1:8">
      <c r="A509" s="29"/>
      <c r="B509" s="229" t="s">
        <v>596</v>
      </c>
      <c r="C509" s="52"/>
      <c r="D509" s="88">
        <v>1.3</v>
      </c>
      <c r="E509" s="88">
        <v>1.1000000000000001</v>
      </c>
      <c r="F509" s="88">
        <v>1</v>
      </c>
      <c r="G509" s="88">
        <v>1</v>
      </c>
      <c r="H509" s="88">
        <f>ROUND(((D509*2*E509)+(F509*2*E509))*G509,2)</f>
        <v>5.0599999999999996</v>
      </c>
    </row>
    <row r="510" spans="1:8">
      <c r="A510" s="29"/>
      <c r="B510" s="229"/>
      <c r="C510" s="52"/>
      <c r="D510" s="88"/>
      <c r="E510" s="88"/>
      <c r="F510" s="88"/>
      <c r="G510" s="88"/>
      <c r="H510" s="88"/>
    </row>
    <row r="511" spans="1:8">
      <c r="A511" s="29"/>
      <c r="B511" s="230" t="s">
        <v>390</v>
      </c>
      <c r="C511" s="231"/>
      <c r="D511" s="232">
        <v>0.9</v>
      </c>
      <c r="E511" s="232">
        <v>2.1</v>
      </c>
      <c r="F511" s="232"/>
      <c r="G511" s="232">
        <v>-1</v>
      </c>
      <c r="H511" s="232">
        <f>ROUND(G511*E511*D511,2)</f>
        <v>-1.89</v>
      </c>
    </row>
    <row r="512" spans="1:8">
      <c r="A512" s="29"/>
      <c r="B512" s="230"/>
      <c r="C512" s="231"/>
      <c r="D512" s="232">
        <v>0.9</v>
      </c>
      <c r="E512" s="232">
        <v>0.6</v>
      </c>
      <c r="F512" s="232"/>
      <c r="G512" s="232">
        <v>-1</v>
      </c>
      <c r="H512" s="232">
        <f t="shared" ref="H512:H518" si="20">ROUND(G512*E512*D512,2)</f>
        <v>-0.54</v>
      </c>
    </row>
    <row r="513" spans="1:8">
      <c r="A513" s="29"/>
      <c r="B513" s="230"/>
      <c r="C513" s="231"/>
      <c r="D513" s="232">
        <v>0.6</v>
      </c>
      <c r="E513" s="232">
        <v>0.6</v>
      </c>
      <c r="F513" s="232"/>
      <c r="G513" s="232">
        <v>-2</v>
      </c>
      <c r="H513" s="232">
        <f t="shared" si="20"/>
        <v>-0.72</v>
      </c>
    </row>
    <row r="514" spans="1:8">
      <c r="A514" s="29"/>
      <c r="B514" s="230"/>
      <c r="C514" s="231"/>
      <c r="D514" s="232">
        <v>3</v>
      </c>
      <c r="E514" s="232">
        <v>1</v>
      </c>
      <c r="F514" s="232"/>
      <c r="G514" s="232">
        <v>-1</v>
      </c>
      <c r="H514" s="232">
        <f t="shared" si="20"/>
        <v>-3</v>
      </c>
    </row>
    <row r="515" spans="1:8">
      <c r="A515" s="29"/>
      <c r="B515" s="230"/>
      <c r="C515" s="231"/>
      <c r="D515" s="232">
        <v>3</v>
      </c>
      <c r="E515" s="232">
        <v>0.6</v>
      </c>
      <c r="F515" s="232"/>
      <c r="G515" s="232">
        <v>-1</v>
      </c>
      <c r="H515" s="232">
        <f t="shared" si="20"/>
        <v>-1.8</v>
      </c>
    </row>
    <row r="516" spans="1:8">
      <c r="A516" s="29"/>
      <c r="B516" s="230"/>
      <c r="C516" s="231"/>
      <c r="D516" s="232">
        <v>1.6</v>
      </c>
      <c r="E516" s="232">
        <v>1</v>
      </c>
      <c r="F516" s="232"/>
      <c r="G516" s="232">
        <v>-1</v>
      </c>
      <c r="H516" s="232">
        <f t="shared" si="20"/>
        <v>-1.6</v>
      </c>
    </row>
    <row r="517" spans="1:8">
      <c r="A517" s="29"/>
      <c r="B517" s="230"/>
      <c r="C517" s="231"/>
      <c r="D517" s="232">
        <v>1.6</v>
      </c>
      <c r="E517" s="232">
        <v>0.6</v>
      </c>
      <c r="F517" s="232"/>
      <c r="G517" s="232">
        <v>-1</v>
      </c>
      <c r="H517" s="232">
        <f t="shared" si="20"/>
        <v>-0.96</v>
      </c>
    </row>
    <row r="518" spans="1:8">
      <c r="A518" s="29"/>
      <c r="B518" s="230"/>
      <c r="C518" s="231"/>
      <c r="D518" s="232">
        <v>0.5</v>
      </c>
      <c r="E518" s="232">
        <v>0.5</v>
      </c>
      <c r="F518" s="232"/>
      <c r="G518" s="232">
        <v>-2</v>
      </c>
      <c r="H518" s="232">
        <f t="shared" si="20"/>
        <v>-0.5</v>
      </c>
    </row>
    <row r="519" spans="1:8">
      <c r="A519" s="29"/>
      <c r="B519" s="229"/>
      <c r="C519" s="52"/>
      <c r="D519" s="88"/>
      <c r="E519" s="88"/>
      <c r="F519" s="88"/>
      <c r="G519" s="91" t="s">
        <v>114</v>
      </c>
      <c r="H519" s="91">
        <f>SUM(H505:H518)</f>
        <v>70.930000000000007</v>
      </c>
    </row>
    <row r="520" spans="1:8">
      <c r="A520" s="29"/>
      <c r="B520" s="229"/>
      <c r="C520" s="52"/>
      <c r="D520" s="88"/>
      <c r="E520" s="88"/>
      <c r="F520" s="88"/>
      <c r="G520" s="88"/>
      <c r="H520" s="88"/>
    </row>
    <row r="521" spans="1:8" ht="25.5">
      <c r="A521" s="41" t="s">
        <v>365</v>
      </c>
      <c r="B521" s="31" t="s">
        <v>422</v>
      </c>
      <c r="C521" s="30" t="s">
        <v>17</v>
      </c>
      <c r="D521" s="88"/>
      <c r="E521" s="88"/>
      <c r="F521" s="88"/>
      <c r="G521" s="88"/>
      <c r="H521" s="88"/>
    </row>
    <row r="522" spans="1:8">
      <c r="A522" s="29"/>
      <c r="B522" s="52" t="s">
        <v>396</v>
      </c>
      <c r="C522" s="52"/>
      <c r="D522" s="88"/>
      <c r="E522" s="88"/>
      <c r="F522" s="88"/>
      <c r="G522" s="88"/>
      <c r="H522" s="88"/>
    </row>
    <row r="523" spans="1:8">
      <c r="A523" s="29"/>
      <c r="B523" s="229" t="s">
        <v>458</v>
      </c>
      <c r="C523" s="52"/>
      <c r="D523" s="88">
        <v>4.7</v>
      </c>
      <c r="E523" s="88">
        <v>1.1000000000000001</v>
      </c>
      <c r="F523" s="88">
        <v>3.2</v>
      </c>
      <c r="G523" s="88">
        <v>1</v>
      </c>
      <c r="H523" s="88">
        <f>ROUND(((D523*2*E523)+(F523*2*E523))*G523,2)</f>
        <v>17.38</v>
      </c>
    </row>
    <row r="524" spans="1:8">
      <c r="A524" s="29"/>
      <c r="B524" s="229" t="s">
        <v>596</v>
      </c>
      <c r="C524" s="52"/>
      <c r="D524" s="88">
        <v>1.3</v>
      </c>
      <c r="E524" s="88">
        <v>1.1000000000000001</v>
      </c>
      <c r="F524" s="88">
        <v>1</v>
      </c>
      <c r="G524" s="88">
        <v>1</v>
      </c>
      <c r="H524" s="88">
        <f>ROUND(((D524*2*E524)+(F524*2*E524))*G524,2)</f>
        <v>5.0599999999999996</v>
      </c>
    </row>
    <row r="525" spans="1:8">
      <c r="A525" s="29"/>
      <c r="B525" s="229"/>
      <c r="C525" s="52"/>
      <c r="D525" s="88"/>
      <c r="E525" s="88"/>
      <c r="F525" s="88"/>
      <c r="G525" s="88"/>
      <c r="H525" s="88"/>
    </row>
    <row r="526" spans="1:8">
      <c r="A526" s="29"/>
      <c r="B526" s="230" t="s">
        <v>390</v>
      </c>
      <c r="C526" s="231"/>
      <c r="D526" s="232">
        <v>0.9</v>
      </c>
      <c r="E526" s="232">
        <v>0.6</v>
      </c>
      <c r="F526" s="232"/>
      <c r="G526" s="232">
        <v>-1</v>
      </c>
      <c r="H526" s="232">
        <f t="shared" ref="H526:H530" si="21">ROUND(G526*E526*D526,2)</f>
        <v>-0.54</v>
      </c>
    </row>
    <row r="527" spans="1:8">
      <c r="A527" s="29"/>
      <c r="B527" s="230"/>
      <c r="C527" s="231"/>
      <c r="D527" s="232">
        <v>0.6</v>
      </c>
      <c r="E527" s="232">
        <v>0.6</v>
      </c>
      <c r="F527" s="232"/>
      <c r="G527" s="232">
        <v>-2</v>
      </c>
      <c r="H527" s="232">
        <f t="shared" si="21"/>
        <v>-0.72</v>
      </c>
    </row>
    <row r="528" spans="1:8">
      <c r="A528" s="29"/>
      <c r="B528" s="230"/>
      <c r="C528" s="231"/>
      <c r="D528" s="232">
        <v>3</v>
      </c>
      <c r="E528" s="232">
        <v>0.6</v>
      </c>
      <c r="F528" s="232"/>
      <c r="G528" s="232">
        <v>-1</v>
      </c>
      <c r="H528" s="232">
        <f t="shared" si="21"/>
        <v>-1.8</v>
      </c>
    </row>
    <row r="529" spans="1:10">
      <c r="A529" s="29"/>
      <c r="B529" s="230"/>
      <c r="C529" s="231"/>
      <c r="D529" s="232">
        <v>1.6</v>
      </c>
      <c r="E529" s="232">
        <v>0.6</v>
      </c>
      <c r="F529" s="232"/>
      <c r="G529" s="232">
        <v>-1</v>
      </c>
      <c r="H529" s="232">
        <f t="shared" si="21"/>
        <v>-0.96</v>
      </c>
    </row>
    <row r="530" spans="1:10">
      <c r="A530" s="29"/>
      <c r="B530" s="230"/>
      <c r="C530" s="231"/>
      <c r="D530" s="232">
        <v>0.5</v>
      </c>
      <c r="E530" s="232">
        <v>0.5</v>
      </c>
      <c r="F530" s="232"/>
      <c r="G530" s="232">
        <v>-1</v>
      </c>
      <c r="H530" s="232">
        <f t="shared" si="21"/>
        <v>-0.25</v>
      </c>
    </row>
    <row r="531" spans="1:10">
      <c r="A531" s="29"/>
      <c r="B531" s="229"/>
      <c r="C531" s="52"/>
      <c r="D531" s="88"/>
      <c r="E531" s="88"/>
      <c r="F531" s="88"/>
      <c r="G531" s="91" t="s">
        <v>114</v>
      </c>
      <c r="H531" s="91">
        <f>SUM(H520:H530)</f>
        <v>18.169999999999998</v>
      </c>
    </row>
    <row r="532" spans="1:10">
      <c r="A532" s="29"/>
      <c r="B532" s="229"/>
      <c r="C532" s="52"/>
      <c r="D532" s="88"/>
      <c r="E532" s="88"/>
      <c r="F532" s="88"/>
      <c r="G532" s="88"/>
      <c r="H532" s="88"/>
    </row>
    <row r="533" spans="1:10" ht="25.5">
      <c r="A533" s="41" t="s">
        <v>366</v>
      </c>
      <c r="B533" s="31" t="s">
        <v>592</v>
      </c>
      <c r="C533" s="30" t="s">
        <v>17</v>
      </c>
      <c r="D533" s="88"/>
      <c r="E533" s="88"/>
      <c r="F533" s="88"/>
      <c r="G533" s="88"/>
      <c r="H533" s="88"/>
    </row>
    <row r="534" spans="1:10">
      <c r="A534" s="41"/>
      <c r="B534" s="52" t="s">
        <v>608</v>
      </c>
      <c r="C534" s="30"/>
      <c r="D534" s="88"/>
      <c r="E534" s="88"/>
      <c r="F534" s="88"/>
      <c r="G534" s="88"/>
      <c r="H534" s="88"/>
    </row>
    <row r="535" spans="1:10">
      <c r="A535" s="29"/>
      <c r="B535" s="229" t="s">
        <v>394</v>
      </c>
      <c r="C535" s="52"/>
      <c r="D535" s="88">
        <v>5</v>
      </c>
      <c r="E535" s="88">
        <v>3.5</v>
      </c>
      <c r="F535" s="88"/>
      <c r="G535" s="88">
        <v>2</v>
      </c>
      <c r="H535" s="88">
        <f t="shared" ref="H535:H536" si="22">ROUND(G535*E535*D535,2)</f>
        <v>35</v>
      </c>
    </row>
    <row r="536" spans="1:10">
      <c r="A536" s="29"/>
      <c r="B536" s="229" t="s">
        <v>395</v>
      </c>
      <c r="C536" s="52"/>
      <c r="D536" s="88">
        <v>3.5</v>
      </c>
      <c r="E536" s="88">
        <v>3.5</v>
      </c>
      <c r="F536" s="88"/>
      <c r="G536" s="88">
        <v>2</v>
      </c>
      <c r="H536" s="88">
        <f t="shared" si="22"/>
        <v>24.5</v>
      </c>
      <c r="J536" s="89">
        <f>H531+H542</f>
        <v>70.929999999999993</v>
      </c>
    </row>
    <row r="537" spans="1:10">
      <c r="A537" s="29"/>
      <c r="B537" s="229"/>
      <c r="C537" s="52"/>
      <c r="D537" s="88"/>
      <c r="E537" s="88"/>
      <c r="F537" s="88"/>
      <c r="G537" s="88"/>
      <c r="H537" s="88"/>
    </row>
    <row r="538" spans="1:10">
      <c r="A538" s="29"/>
      <c r="B538" s="230" t="s">
        <v>390</v>
      </c>
      <c r="C538" s="231"/>
      <c r="D538" s="232">
        <v>0.9</v>
      </c>
      <c r="E538" s="232">
        <v>2.1</v>
      </c>
      <c r="F538" s="232"/>
      <c r="G538" s="232">
        <v>-1</v>
      </c>
      <c r="H538" s="232">
        <f>ROUND(G538*E538*D538,2)</f>
        <v>-1.89</v>
      </c>
    </row>
    <row r="539" spans="1:10">
      <c r="A539" s="29"/>
      <c r="B539" s="230"/>
      <c r="C539" s="231"/>
      <c r="D539" s="232">
        <v>3</v>
      </c>
      <c r="E539" s="232">
        <v>1</v>
      </c>
      <c r="F539" s="232"/>
      <c r="G539" s="232">
        <v>-1</v>
      </c>
      <c r="H539" s="232">
        <f t="shared" ref="H539:H541" si="23">ROUND(G539*E539*D539,2)</f>
        <v>-3</v>
      </c>
    </row>
    <row r="540" spans="1:10">
      <c r="A540" s="29"/>
      <c r="B540" s="230"/>
      <c r="C540" s="231"/>
      <c r="D540" s="232">
        <v>1.6</v>
      </c>
      <c r="E540" s="232">
        <v>1</v>
      </c>
      <c r="F540" s="232"/>
      <c r="G540" s="232">
        <v>-1</v>
      </c>
      <c r="H540" s="232">
        <f t="shared" si="23"/>
        <v>-1.6</v>
      </c>
    </row>
    <row r="541" spans="1:10">
      <c r="A541" s="29"/>
      <c r="B541" s="230"/>
      <c r="C541" s="231"/>
      <c r="D541" s="232">
        <v>0.5</v>
      </c>
      <c r="E541" s="232">
        <v>0.5</v>
      </c>
      <c r="F541" s="232"/>
      <c r="G541" s="232">
        <v>-1</v>
      </c>
      <c r="H541" s="232">
        <f t="shared" si="23"/>
        <v>-0.25</v>
      </c>
    </row>
    <row r="542" spans="1:10">
      <c r="A542" s="29"/>
      <c r="B542" s="229"/>
      <c r="C542" s="52"/>
      <c r="D542" s="88"/>
      <c r="E542" s="88"/>
      <c r="F542" s="88"/>
      <c r="G542" s="91" t="s">
        <v>114</v>
      </c>
      <c r="H542" s="91">
        <f>SUM(H535:H541)</f>
        <v>52.76</v>
      </c>
    </row>
    <row r="543" spans="1:10">
      <c r="A543" s="29"/>
      <c r="B543" s="229"/>
      <c r="C543" s="52"/>
      <c r="D543" s="88"/>
      <c r="E543" s="88"/>
      <c r="F543" s="88"/>
      <c r="G543" s="88"/>
      <c r="H543" s="88"/>
    </row>
    <row r="544" spans="1:10" ht="25.5">
      <c r="A544" s="41" t="s">
        <v>367</v>
      </c>
      <c r="B544" s="31" t="s">
        <v>423</v>
      </c>
      <c r="C544" s="30" t="s">
        <v>17</v>
      </c>
      <c r="D544" s="88"/>
      <c r="E544" s="88"/>
      <c r="F544" s="88"/>
      <c r="G544" s="88"/>
      <c r="H544" s="88"/>
    </row>
    <row r="545" spans="1:8">
      <c r="A545" s="29"/>
      <c r="B545" s="229" t="s">
        <v>394</v>
      </c>
      <c r="C545" s="52"/>
      <c r="D545" s="88">
        <v>5</v>
      </c>
      <c r="E545" s="88">
        <v>3.5</v>
      </c>
      <c r="F545" s="88"/>
      <c r="G545" s="88">
        <v>2</v>
      </c>
      <c r="H545" s="88">
        <f t="shared" ref="H545:H546" si="24">ROUND(G545*E545*D545,2)</f>
        <v>35</v>
      </c>
    </row>
    <row r="546" spans="1:8">
      <c r="A546" s="29"/>
      <c r="B546" s="229" t="s">
        <v>395</v>
      </c>
      <c r="C546" s="52"/>
      <c r="D546" s="88">
        <v>3.5</v>
      </c>
      <c r="E546" s="88">
        <v>3.5</v>
      </c>
      <c r="F546" s="88"/>
      <c r="G546" s="88">
        <v>2</v>
      </c>
      <c r="H546" s="88">
        <f t="shared" si="24"/>
        <v>24.5</v>
      </c>
    </row>
    <row r="547" spans="1:8">
      <c r="A547" s="29"/>
      <c r="B547" s="52" t="s">
        <v>396</v>
      </c>
      <c r="C547" s="52"/>
      <c r="D547" s="88"/>
      <c r="E547" s="88"/>
      <c r="F547" s="88"/>
      <c r="G547" s="88"/>
      <c r="H547" s="88"/>
    </row>
    <row r="548" spans="1:8">
      <c r="A548" s="29"/>
      <c r="B548" s="229" t="s">
        <v>458</v>
      </c>
      <c r="C548" s="52"/>
      <c r="D548" s="88">
        <v>4.7</v>
      </c>
      <c r="E548" s="88">
        <v>1.1000000000000001</v>
      </c>
      <c r="F548" s="88">
        <v>3.2</v>
      </c>
      <c r="G548" s="88">
        <v>1</v>
      </c>
      <c r="H548" s="88">
        <f>ROUND(((D548*2*E548)+(F548*2*E548))*G548,2)</f>
        <v>17.38</v>
      </c>
    </row>
    <row r="549" spans="1:8">
      <c r="A549" s="29"/>
      <c r="B549" s="229" t="s">
        <v>596</v>
      </c>
      <c r="C549" s="52"/>
      <c r="D549" s="88">
        <v>1.3</v>
      </c>
      <c r="E549" s="88">
        <v>1.1000000000000001</v>
      </c>
      <c r="F549" s="88">
        <v>1</v>
      </c>
      <c r="G549" s="88">
        <v>1</v>
      </c>
      <c r="H549" s="88">
        <f>ROUND(((D549*2*E549)+(F549*2*E549))*G549,2)</f>
        <v>5.0599999999999996</v>
      </c>
    </row>
    <row r="550" spans="1:8">
      <c r="A550" s="29"/>
      <c r="B550" s="229"/>
      <c r="C550" s="52"/>
      <c r="D550" s="88"/>
      <c r="E550" s="88"/>
      <c r="F550" s="88"/>
      <c r="G550" s="88"/>
      <c r="H550" s="88"/>
    </row>
    <row r="551" spans="1:8">
      <c r="A551" s="29"/>
      <c r="B551" s="230" t="s">
        <v>390</v>
      </c>
      <c r="C551" s="231"/>
      <c r="D551" s="232">
        <v>0.9</v>
      </c>
      <c r="E551" s="232">
        <v>2.1</v>
      </c>
      <c r="F551" s="232"/>
      <c r="G551" s="232">
        <v>-1</v>
      </c>
      <c r="H551" s="232">
        <f>ROUND(G551*E551*D551,2)</f>
        <v>-1.89</v>
      </c>
    </row>
    <row r="552" spans="1:8">
      <c r="A552" s="29"/>
      <c r="B552" s="230"/>
      <c r="C552" s="231"/>
      <c r="D552" s="232">
        <v>0.9</v>
      </c>
      <c r="E552" s="232">
        <v>0.6</v>
      </c>
      <c r="F552" s="232"/>
      <c r="G552" s="232">
        <v>-1</v>
      </c>
      <c r="H552" s="232">
        <f t="shared" ref="H552:H558" si="25">ROUND(G552*E552*D552,2)</f>
        <v>-0.54</v>
      </c>
    </row>
    <row r="553" spans="1:8">
      <c r="A553" s="29"/>
      <c r="B553" s="230"/>
      <c r="C553" s="231"/>
      <c r="D553" s="232">
        <v>0.6</v>
      </c>
      <c r="E553" s="232">
        <v>0.6</v>
      </c>
      <c r="F553" s="232"/>
      <c r="G553" s="232">
        <v>-2</v>
      </c>
      <c r="H553" s="232">
        <f t="shared" si="25"/>
        <v>-0.72</v>
      </c>
    </row>
    <row r="554" spans="1:8">
      <c r="A554" s="29"/>
      <c r="B554" s="230"/>
      <c r="C554" s="231"/>
      <c r="D554" s="232">
        <v>3</v>
      </c>
      <c r="E554" s="232">
        <v>1</v>
      </c>
      <c r="F554" s="232"/>
      <c r="G554" s="232">
        <v>-1</v>
      </c>
      <c r="H554" s="232">
        <f t="shared" si="25"/>
        <v>-3</v>
      </c>
    </row>
    <row r="555" spans="1:8">
      <c r="A555" s="29"/>
      <c r="B555" s="230"/>
      <c r="C555" s="231"/>
      <c r="D555" s="232">
        <v>3</v>
      </c>
      <c r="E555" s="232">
        <v>0.6</v>
      </c>
      <c r="F555" s="232"/>
      <c r="G555" s="232">
        <v>-1</v>
      </c>
      <c r="H555" s="232">
        <f t="shared" si="25"/>
        <v>-1.8</v>
      </c>
    </row>
    <row r="556" spans="1:8">
      <c r="A556" s="29"/>
      <c r="B556" s="230"/>
      <c r="C556" s="231"/>
      <c r="D556" s="232">
        <v>1.6</v>
      </c>
      <c r="E556" s="232">
        <v>1</v>
      </c>
      <c r="F556" s="232"/>
      <c r="G556" s="232">
        <v>-1</v>
      </c>
      <c r="H556" s="232">
        <f t="shared" si="25"/>
        <v>-1.6</v>
      </c>
    </row>
    <row r="557" spans="1:8">
      <c r="A557" s="29"/>
      <c r="B557" s="230"/>
      <c r="C557" s="231"/>
      <c r="D557" s="232">
        <v>1.6</v>
      </c>
      <c r="E557" s="232">
        <v>0.6</v>
      </c>
      <c r="F557" s="232"/>
      <c r="G557" s="232">
        <v>-1</v>
      </c>
      <c r="H557" s="232">
        <f t="shared" si="25"/>
        <v>-0.96</v>
      </c>
    </row>
    <row r="558" spans="1:8">
      <c r="A558" s="29"/>
      <c r="B558" s="230"/>
      <c r="C558" s="231"/>
      <c r="D558" s="232">
        <v>0.5</v>
      </c>
      <c r="E558" s="232">
        <v>0.5</v>
      </c>
      <c r="F558" s="232"/>
      <c r="G558" s="232">
        <v>-2</v>
      </c>
      <c r="H558" s="232">
        <f t="shared" si="25"/>
        <v>-0.5</v>
      </c>
    </row>
    <row r="559" spans="1:8">
      <c r="A559" s="29"/>
      <c r="B559" s="229"/>
      <c r="C559" s="52"/>
      <c r="D559" s="88"/>
      <c r="E559" s="88"/>
      <c r="F559" s="88"/>
      <c r="G559" s="91" t="s">
        <v>114</v>
      </c>
      <c r="H559" s="91">
        <f>SUM(H545:H558)</f>
        <v>70.930000000000007</v>
      </c>
    </row>
    <row r="560" spans="1:8">
      <c r="A560" s="29"/>
      <c r="B560" s="229"/>
      <c r="C560" s="52"/>
      <c r="D560" s="88"/>
      <c r="E560" s="88"/>
      <c r="F560" s="88"/>
      <c r="G560" s="88"/>
      <c r="H560" s="88"/>
    </row>
    <row r="561" spans="1:8" ht="25.5">
      <c r="A561" s="41" t="s">
        <v>368</v>
      </c>
      <c r="B561" s="31" t="s">
        <v>424</v>
      </c>
      <c r="C561" s="30" t="s">
        <v>17</v>
      </c>
      <c r="D561" s="88"/>
      <c r="E561" s="88"/>
      <c r="F561" s="88"/>
      <c r="G561" s="88"/>
      <c r="H561" s="88"/>
    </row>
    <row r="562" spans="1:8">
      <c r="A562" s="29"/>
      <c r="B562" s="229" t="s">
        <v>458</v>
      </c>
      <c r="C562" s="52"/>
      <c r="D562" s="88">
        <v>3.55</v>
      </c>
      <c r="E562" s="88"/>
      <c r="F562" s="88">
        <v>3.2</v>
      </c>
      <c r="G562" s="88">
        <v>1</v>
      </c>
      <c r="H562" s="88">
        <f>ROUND(G562*F562*D562,2)</f>
        <v>11.36</v>
      </c>
    </row>
    <row r="563" spans="1:8">
      <c r="A563" s="29"/>
      <c r="B563" s="229"/>
      <c r="C563" s="52"/>
      <c r="D563" s="88">
        <v>1.75</v>
      </c>
      <c r="E563" s="88"/>
      <c r="F563" s="88">
        <v>1.1499999999999999</v>
      </c>
      <c r="G563" s="88">
        <v>1</v>
      </c>
      <c r="H563" s="88">
        <f>ROUND(G563*F563*D563,2)</f>
        <v>2.0099999999999998</v>
      </c>
    </row>
    <row r="564" spans="1:8">
      <c r="A564" s="29"/>
      <c r="B564" s="229" t="s">
        <v>596</v>
      </c>
      <c r="C564" s="52"/>
      <c r="D564" s="88">
        <v>1.3</v>
      </c>
      <c r="E564" s="88"/>
      <c r="F564" s="88">
        <v>1</v>
      </c>
      <c r="G564" s="88">
        <v>1</v>
      </c>
      <c r="H564" s="88">
        <f>ROUND(G564*F564*D564,2)</f>
        <v>1.3</v>
      </c>
    </row>
    <row r="565" spans="1:8">
      <c r="A565" s="29"/>
      <c r="B565" s="229"/>
      <c r="C565" s="52"/>
      <c r="D565" s="88"/>
      <c r="E565" s="88"/>
      <c r="F565" s="88"/>
      <c r="G565" s="91" t="s">
        <v>114</v>
      </c>
      <c r="H565" s="91">
        <f>SUM(H562:H564)</f>
        <v>14.67</v>
      </c>
    </row>
    <row r="566" spans="1:8">
      <c r="A566" s="29"/>
      <c r="B566" s="229"/>
      <c r="C566" s="52"/>
      <c r="D566" s="88"/>
      <c r="E566" s="88"/>
      <c r="F566" s="88"/>
      <c r="G566" s="88"/>
      <c r="H566" s="88"/>
    </row>
    <row r="567" spans="1:8" ht="25.5">
      <c r="A567" s="41" t="s">
        <v>369</v>
      </c>
      <c r="B567" s="31" t="s">
        <v>425</v>
      </c>
      <c r="C567" s="30" t="s">
        <v>17</v>
      </c>
      <c r="D567" s="88"/>
      <c r="E567" s="88"/>
      <c r="F567" s="88"/>
      <c r="G567" s="88"/>
      <c r="H567" s="88"/>
    </row>
    <row r="568" spans="1:8">
      <c r="A568" s="29"/>
      <c r="B568" s="229" t="s">
        <v>458</v>
      </c>
      <c r="C568" s="52"/>
      <c r="D568" s="88">
        <v>3.55</v>
      </c>
      <c r="E568" s="88"/>
      <c r="F568" s="88">
        <v>3.2</v>
      </c>
      <c r="G568" s="88">
        <v>1</v>
      </c>
      <c r="H568" s="88">
        <f>ROUND(G568*F568*D568,2)</f>
        <v>11.36</v>
      </c>
    </row>
    <row r="569" spans="1:8">
      <c r="A569" s="29"/>
      <c r="B569" s="229"/>
      <c r="C569" s="52"/>
      <c r="D569" s="88">
        <v>1.75</v>
      </c>
      <c r="E569" s="88"/>
      <c r="F569" s="88">
        <v>1.1499999999999999</v>
      </c>
      <c r="G569" s="88">
        <v>1</v>
      </c>
      <c r="H569" s="88">
        <f>ROUND(G569*F569*D569,2)</f>
        <v>2.0099999999999998</v>
      </c>
    </row>
    <row r="570" spans="1:8">
      <c r="A570" s="29"/>
      <c r="B570" s="229" t="s">
        <v>596</v>
      </c>
      <c r="C570" s="52"/>
      <c r="D570" s="88">
        <v>1.3</v>
      </c>
      <c r="E570" s="88"/>
      <c r="F570" s="88">
        <v>1</v>
      </c>
      <c r="G570" s="88">
        <v>1</v>
      </c>
      <c r="H570" s="88">
        <f>ROUND(G570*F570*D570,2)</f>
        <v>1.3</v>
      </c>
    </row>
    <row r="571" spans="1:8">
      <c r="A571" s="29"/>
      <c r="B571" s="229"/>
      <c r="C571" s="52"/>
      <c r="D571" s="88"/>
      <c r="E571" s="88"/>
      <c r="F571" s="88"/>
      <c r="G571" s="91" t="s">
        <v>114</v>
      </c>
      <c r="H571" s="91">
        <f>SUM(H568:H570)</f>
        <v>14.67</v>
      </c>
    </row>
    <row r="572" spans="1:8">
      <c r="A572" s="29"/>
      <c r="B572" s="229"/>
      <c r="C572" s="52"/>
      <c r="D572" s="88"/>
      <c r="E572" s="88"/>
      <c r="F572" s="88"/>
      <c r="G572" s="88"/>
      <c r="H572" s="88"/>
    </row>
    <row r="573" spans="1:8" ht="25.5">
      <c r="A573" s="41" t="s">
        <v>370</v>
      </c>
      <c r="B573" s="31" t="s">
        <v>426</v>
      </c>
      <c r="C573" s="30" t="s">
        <v>17</v>
      </c>
      <c r="D573" s="88"/>
      <c r="E573" s="88"/>
      <c r="F573" s="88"/>
      <c r="G573" s="88"/>
      <c r="H573" s="88"/>
    </row>
    <row r="574" spans="1:8">
      <c r="A574" s="29"/>
      <c r="B574" s="229" t="s">
        <v>458</v>
      </c>
      <c r="C574" s="52"/>
      <c r="D574" s="88">
        <v>3.55</v>
      </c>
      <c r="E574" s="88"/>
      <c r="F574" s="88">
        <v>3.2</v>
      </c>
      <c r="G574" s="88">
        <v>1</v>
      </c>
      <c r="H574" s="88">
        <f>ROUND(G574*F574*D574,2)</f>
        <v>11.36</v>
      </c>
    </row>
    <row r="575" spans="1:8">
      <c r="A575" s="29"/>
      <c r="B575" s="229"/>
      <c r="C575" s="52"/>
      <c r="D575" s="88">
        <v>1.75</v>
      </c>
      <c r="E575" s="88"/>
      <c r="F575" s="88">
        <v>1.1499999999999999</v>
      </c>
      <c r="G575" s="88">
        <v>1</v>
      </c>
      <c r="H575" s="88">
        <f>ROUND(G575*F575*D575,2)</f>
        <v>2.0099999999999998</v>
      </c>
    </row>
    <row r="576" spans="1:8">
      <c r="A576" s="29"/>
      <c r="B576" s="229" t="s">
        <v>596</v>
      </c>
      <c r="C576" s="52"/>
      <c r="D576" s="88">
        <v>1.3</v>
      </c>
      <c r="E576" s="88"/>
      <c r="F576" s="88">
        <v>1</v>
      </c>
      <c r="G576" s="88">
        <v>1</v>
      </c>
      <c r="H576" s="88">
        <f>ROUND(G576*F576*D576,2)</f>
        <v>1.3</v>
      </c>
    </row>
    <row r="577" spans="1:8">
      <c r="A577" s="29"/>
      <c r="B577" s="229"/>
      <c r="C577" s="52"/>
      <c r="D577" s="88"/>
      <c r="E577" s="88"/>
      <c r="F577" s="88"/>
      <c r="G577" s="91" t="s">
        <v>114</v>
      </c>
      <c r="H577" s="91">
        <f>SUM(H574:H576)</f>
        <v>14.67</v>
      </c>
    </row>
    <row r="578" spans="1:8">
      <c r="A578" s="29"/>
      <c r="B578" s="229"/>
      <c r="C578" s="52"/>
      <c r="D578" s="88"/>
      <c r="E578" s="88"/>
      <c r="F578" s="88"/>
      <c r="G578" s="88"/>
      <c r="H578" s="88"/>
    </row>
    <row r="579" spans="1:8" ht="25.5">
      <c r="A579" s="41" t="s">
        <v>590</v>
      </c>
      <c r="B579" s="31" t="s">
        <v>288</v>
      </c>
      <c r="C579" s="30" t="s">
        <v>17</v>
      </c>
      <c r="D579" s="88"/>
      <c r="E579" s="88"/>
      <c r="F579" s="88"/>
      <c r="G579" s="88"/>
      <c r="H579" s="88"/>
    </row>
    <row r="580" spans="1:8">
      <c r="A580" s="29"/>
      <c r="B580" s="229" t="s">
        <v>609</v>
      </c>
      <c r="C580" s="52"/>
      <c r="D580" s="88">
        <v>0.6</v>
      </c>
      <c r="E580" s="88">
        <v>2.1</v>
      </c>
      <c r="F580" s="88"/>
      <c r="G580" s="88">
        <f>1*2*1.2</f>
        <v>2.4</v>
      </c>
      <c r="H580" s="88">
        <f>ROUND(G580*E580*D580,2)</f>
        <v>3.02</v>
      </c>
    </row>
    <row r="581" spans="1:8">
      <c r="A581" s="29"/>
      <c r="B581" s="229"/>
      <c r="C581" s="52"/>
      <c r="D581" s="88"/>
      <c r="E581" s="88"/>
      <c r="F581" s="88"/>
      <c r="G581" s="91" t="s">
        <v>114</v>
      </c>
      <c r="H581" s="91">
        <f>SUM(H580:H580)</f>
        <v>3.02</v>
      </c>
    </row>
    <row r="582" spans="1:8">
      <c r="A582" s="88"/>
      <c r="B582" s="90"/>
      <c r="C582" s="88"/>
      <c r="D582" s="88"/>
      <c r="E582" s="88"/>
      <c r="F582" s="88"/>
      <c r="G582" s="88"/>
      <c r="H582" s="88"/>
    </row>
    <row r="583" spans="1:8" ht="38.25">
      <c r="A583" s="41" t="s">
        <v>591</v>
      </c>
      <c r="B583" s="31" t="s">
        <v>594</v>
      </c>
      <c r="C583" s="30" t="s">
        <v>17</v>
      </c>
      <c r="D583" s="88"/>
      <c r="E583" s="88"/>
      <c r="F583" s="88"/>
      <c r="G583" s="88"/>
      <c r="H583" s="88"/>
    </row>
    <row r="584" spans="1:8">
      <c r="A584" s="88"/>
      <c r="B584" s="90" t="s">
        <v>401</v>
      </c>
      <c r="C584" s="88"/>
      <c r="D584" s="88">
        <v>0.9</v>
      </c>
      <c r="E584" s="88">
        <v>2.1</v>
      </c>
      <c r="F584" s="88"/>
      <c r="G584" s="88">
        <v>2</v>
      </c>
      <c r="H584" s="88">
        <f t="shared" ref="H584:H586" si="26">ROUND(G584*E584*D584,2)</f>
        <v>3.78</v>
      </c>
    </row>
    <row r="585" spans="1:8">
      <c r="A585" s="88"/>
      <c r="B585" s="90" t="s">
        <v>600</v>
      </c>
      <c r="C585" s="88"/>
      <c r="D585" s="88">
        <v>3</v>
      </c>
      <c r="E585" s="88">
        <v>1.4</v>
      </c>
      <c r="F585" s="88"/>
      <c r="G585" s="88">
        <v>2</v>
      </c>
      <c r="H585" s="88">
        <f t="shared" si="26"/>
        <v>8.4</v>
      </c>
    </row>
    <row r="586" spans="1:8">
      <c r="A586" s="29"/>
      <c r="B586" s="90" t="s">
        <v>601</v>
      </c>
      <c r="C586" s="45"/>
      <c r="D586" s="88">
        <v>1.6</v>
      </c>
      <c r="E586" s="88">
        <v>1.4</v>
      </c>
      <c r="F586" s="88"/>
      <c r="G586" s="88">
        <v>2</v>
      </c>
      <c r="H586" s="88">
        <f t="shared" si="26"/>
        <v>4.4800000000000004</v>
      </c>
    </row>
    <row r="587" spans="1:8">
      <c r="A587" s="234"/>
      <c r="B587" s="237"/>
      <c r="C587" s="238"/>
      <c r="D587" s="236"/>
      <c r="E587" s="236"/>
      <c r="F587" s="236"/>
      <c r="G587" s="91" t="s">
        <v>114</v>
      </c>
      <c r="H587" s="91">
        <f>SUM(H584:H586)</f>
        <v>16.66</v>
      </c>
    </row>
    <row r="588" spans="1:8">
      <c r="A588" s="234"/>
      <c r="B588" s="235"/>
      <c r="C588" s="234"/>
      <c r="D588" s="88"/>
      <c r="E588" s="88"/>
      <c r="F588" s="88"/>
      <c r="G588" s="88"/>
      <c r="H588" s="88"/>
    </row>
  </sheetData>
  <mergeCells count="6">
    <mergeCell ref="A6:H6"/>
    <mergeCell ref="A1:H1"/>
    <mergeCell ref="A2:H2"/>
    <mergeCell ref="A3:H3"/>
    <mergeCell ref="A4:H4"/>
    <mergeCell ref="A5:H5"/>
  </mergeCells>
  <phoneticPr fontId="25" type="noConversion"/>
  <pageMargins left="0.511811024" right="0.511811024" top="0.78740157499999996" bottom="0.78740157499999996" header="0.31496062000000002" footer="0.31496062000000002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view="pageBreakPreview" topLeftCell="A102" zoomScaleNormal="100" zoomScaleSheetLayoutView="100" workbookViewId="0">
      <selection activeCell="A115" sqref="A115:G115"/>
    </sheetView>
  </sheetViews>
  <sheetFormatPr defaultColWidth="9.140625" defaultRowHeight="12.75"/>
  <cols>
    <col min="1" max="1" width="9.28515625" style="78" bestFit="1" customWidth="1"/>
    <col min="2" max="2" width="11.85546875" style="78" customWidth="1"/>
    <col min="3" max="3" width="58.28515625" style="78" customWidth="1"/>
    <col min="4" max="5" width="9.140625" style="78"/>
    <col min="6" max="6" width="12.42578125" style="78" customWidth="1"/>
    <col min="7" max="7" width="11.85546875" style="78" customWidth="1"/>
    <col min="8" max="8" width="9.5703125" style="78" bestFit="1" customWidth="1"/>
    <col min="9" max="256" width="9.140625" style="78"/>
    <col min="257" max="257" width="9.28515625" style="78" bestFit="1" customWidth="1"/>
    <col min="258" max="258" width="11.85546875" style="78" customWidth="1"/>
    <col min="259" max="259" width="58.28515625" style="78" customWidth="1"/>
    <col min="260" max="261" width="9.140625" style="78"/>
    <col min="262" max="262" width="12.42578125" style="78" customWidth="1"/>
    <col min="263" max="263" width="11.85546875" style="78" customWidth="1"/>
    <col min="264" max="264" width="9.5703125" style="78" bestFit="1" customWidth="1"/>
    <col min="265" max="512" width="9.140625" style="78"/>
    <col min="513" max="513" width="9.28515625" style="78" bestFit="1" customWidth="1"/>
    <col min="514" max="514" width="11.85546875" style="78" customWidth="1"/>
    <col min="515" max="515" width="58.28515625" style="78" customWidth="1"/>
    <col min="516" max="517" width="9.140625" style="78"/>
    <col min="518" max="518" width="12.42578125" style="78" customWidth="1"/>
    <col min="519" max="519" width="11.85546875" style="78" customWidth="1"/>
    <col min="520" max="520" width="9.5703125" style="78" bestFit="1" customWidth="1"/>
    <col min="521" max="768" width="9.140625" style="78"/>
    <col min="769" max="769" width="9.28515625" style="78" bestFit="1" customWidth="1"/>
    <col min="770" max="770" width="11.85546875" style="78" customWidth="1"/>
    <col min="771" max="771" width="58.28515625" style="78" customWidth="1"/>
    <col min="772" max="773" width="9.140625" style="78"/>
    <col min="774" max="774" width="12.42578125" style="78" customWidth="1"/>
    <col min="775" max="775" width="11.85546875" style="78" customWidth="1"/>
    <col min="776" max="776" width="9.5703125" style="78" bestFit="1" customWidth="1"/>
    <col min="777" max="1024" width="9.140625" style="78"/>
    <col min="1025" max="1025" width="9.28515625" style="78" bestFit="1" customWidth="1"/>
    <col min="1026" max="1026" width="11.85546875" style="78" customWidth="1"/>
    <col min="1027" max="1027" width="58.28515625" style="78" customWidth="1"/>
    <col min="1028" max="1029" width="9.140625" style="78"/>
    <col min="1030" max="1030" width="12.42578125" style="78" customWidth="1"/>
    <col min="1031" max="1031" width="11.85546875" style="78" customWidth="1"/>
    <col min="1032" max="1032" width="9.5703125" style="78" bestFit="1" customWidth="1"/>
    <col min="1033" max="1280" width="9.140625" style="78"/>
    <col min="1281" max="1281" width="9.28515625" style="78" bestFit="1" customWidth="1"/>
    <col min="1282" max="1282" width="11.85546875" style="78" customWidth="1"/>
    <col min="1283" max="1283" width="58.28515625" style="78" customWidth="1"/>
    <col min="1284" max="1285" width="9.140625" style="78"/>
    <col min="1286" max="1286" width="12.42578125" style="78" customWidth="1"/>
    <col min="1287" max="1287" width="11.85546875" style="78" customWidth="1"/>
    <col min="1288" max="1288" width="9.5703125" style="78" bestFit="1" customWidth="1"/>
    <col min="1289" max="1536" width="9.140625" style="78"/>
    <col min="1537" max="1537" width="9.28515625" style="78" bestFit="1" customWidth="1"/>
    <col min="1538" max="1538" width="11.85546875" style="78" customWidth="1"/>
    <col min="1539" max="1539" width="58.28515625" style="78" customWidth="1"/>
    <col min="1540" max="1541" width="9.140625" style="78"/>
    <col min="1542" max="1542" width="12.42578125" style="78" customWidth="1"/>
    <col min="1543" max="1543" width="11.85546875" style="78" customWidth="1"/>
    <col min="1544" max="1544" width="9.5703125" style="78" bestFit="1" customWidth="1"/>
    <col min="1545" max="1792" width="9.140625" style="78"/>
    <col min="1793" max="1793" width="9.28515625" style="78" bestFit="1" customWidth="1"/>
    <col min="1794" max="1794" width="11.85546875" style="78" customWidth="1"/>
    <col min="1795" max="1795" width="58.28515625" style="78" customWidth="1"/>
    <col min="1796" max="1797" width="9.140625" style="78"/>
    <col min="1798" max="1798" width="12.42578125" style="78" customWidth="1"/>
    <col min="1799" max="1799" width="11.85546875" style="78" customWidth="1"/>
    <col min="1800" max="1800" width="9.5703125" style="78" bestFit="1" customWidth="1"/>
    <col min="1801" max="2048" width="9.140625" style="78"/>
    <col min="2049" max="2049" width="9.28515625" style="78" bestFit="1" customWidth="1"/>
    <col min="2050" max="2050" width="11.85546875" style="78" customWidth="1"/>
    <col min="2051" max="2051" width="58.28515625" style="78" customWidth="1"/>
    <col min="2052" max="2053" width="9.140625" style="78"/>
    <col min="2054" max="2054" width="12.42578125" style="78" customWidth="1"/>
    <col min="2055" max="2055" width="11.85546875" style="78" customWidth="1"/>
    <col min="2056" max="2056" width="9.5703125" style="78" bestFit="1" customWidth="1"/>
    <col min="2057" max="2304" width="9.140625" style="78"/>
    <col min="2305" max="2305" width="9.28515625" style="78" bestFit="1" customWidth="1"/>
    <col min="2306" max="2306" width="11.85546875" style="78" customWidth="1"/>
    <col min="2307" max="2307" width="58.28515625" style="78" customWidth="1"/>
    <col min="2308" max="2309" width="9.140625" style="78"/>
    <col min="2310" max="2310" width="12.42578125" style="78" customWidth="1"/>
    <col min="2311" max="2311" width="11.85546875" style="78" customWidth="1"/>
    <col min="2312" max="2312" width="9.5703125" style="78" bestFit="1" customWidth="1"/>
    <col min="2313" max="2560" width="9.140625" style="78"/>
    <col min="2561" max="2561" width="9.28515625" style="78" bestFit="1" customWidth="1"/>
    <col min="2562" max="2562" width="11.85546875" style="78" customWidth="1"/>
    <col min="2563" max="2563" width="58.28515625" style="78" customWidth="1"/>
    <col min="2564" max="2565" width="9.140625" style="78"/>
    <col min="2566" max="2566" width="12.42578125" style="78" customWidth="1"/>
    <col min="2567" max="2567" width="11.85546875" style="78" customWidth="1"/>
    <col min="2568" max="2568" width="9.5703125" style="78" bestFit="1" customWidth="1"/>
    <col min="2569" max="2816" width="9.140625" style="78"/>
    <col min="2817" max="2817" width="9.28515625" style="78" bestFit="1" customWidth="1"/>
    <col min="2818" max="2818" width="11.85546875" style="78" customWidth="1"/>
    <col min="2819" max="2819" width="58.28515625" style="78" customWidth="1"/>
    <col min="2820" max="2821" width="9.140625" style="78"/>
    <col min="2822" max="2822" width="12.42578125" style="78" customWidth="1"/>
    <col min="2823" max="2823" width="11.85546875" style="78" customWidth="1"/>
    <col min="2824" max="2824" width="9.5703125" style="78" bestFit="1" customWidth="1"/>
    <col min="2825" max="3072" width="9.140625" style="78"/>
    <col min="3073" max="3073" width="9.28515625" style="78" bestFit="1" customWidth="1"/>
    <col min="3074" max="3074" width="11.85546875" style="78" customWidth="1"/>
    <col min="3075" max="3075" width="58.28515625" style="78" customWidth="1"/>
    <col min="3076" max="3077" width="9.140625" style="78"/>
    <col min="3078" max="3078" width="12.42578125" style="78" customWidth="1"/>
    <col min="3079" max="3079" width="11.85546875" style="78" customWidth="1"/>
    <col min="3080" max="3080" width="9.5703125" style="78" bestFit="1" customWidth="1"/>
    <col min="3081" max="3328" width="9.140625" style="78"/>
    <col min="3329" max="3329" width="9.28515625" style="78" bestFit="1" customWidth="1"/>
    <col min="3330" max="3330" width="11.85546875" style="78" customWidth="1"/>
    <col min="3331" max="3331" width="58.28515625" style="78" customWidth="1"/>
    <col min="3332" max="3333" width="9.140625" style="78"/>
    <col min="3334" max="3334" width="12.42578125" style="78" customWidth="1"/>
    <col min="3335" max="3335" width="11.85546875" style="78" customWidth="1"/>
    <col min="3336" max="3336" width="9.5703125" style="78" bestFit="1" customWidth="1"/>
    <col min="3337" max="3584" width="9.140625" style="78"/>
    <col min="3585" max="3585" width="9.28515625" style="78" bestFit="1" customWidth="1"/>
    <col min="3586" max="3586" width="11.85546875" style="78" customWidth="1"/>
    <col min="3587" max="3587" width="58.28515625" style="78" customWidth="1"/>
    <col min="3588" max="3589" width="9.140625" style="78"/>
    <col min="3590" max="3590" width="12.42578125" style="78" customWidth="1"/>
    <col min="3591" max="3591" width="11.85546875" style="78" customWidth="1"/>
    <col min="3592" max="3592" width="9.5703125" style="78" bestFit="1" customWidth="1"/>
    <col min="3593" max="3840" width="9.140625" style="78"/>
    <col min="3841" max="3841" width="9.28515625" style="78" bestFit="1" customWidth="1"/>
    <col min="3842" max="3842" width="11.85546875" style="78" customWidth="1"/>
    <col min="3843" max="3843" width="58.28515625" style="78" customWidth="1"/>
    <col min="3844" max="3845" width="9.140625" style="78"/>
    <col min="3846" max="3846" width="12.42578125" style="78" customWidth="1"/>
    <col min="3847" max="3847" width="11.85546875" style="78" customWidth="1"/>
    <col min="3848" max="3848" width="9.5703125" style="78" bestFit="1" customWidth="1"/>
    <col min="3849" max="4096" width="9.140625" style="78"/>
    <col min="4097" max="4097" width="9.28515625" style="78" bestFit="1" customWidth="1"/>
    <col min="4098" max="4098" width="11.85546875" style="78" customWidth="1"/>
    <col min="4099" max="4099" width="58.28515625" style="78" customWidth="1"/>
    <col min="4100" max="4101" width="9.140625" style="78"/>
    <col min="4102" max="4102" width="12.42578125" style="78" customWidth="1"/>
    <col min="4103" max="4103" width="11.85546875" style="78" customWidth="1"/>
    <col min="4104" max="4104" width="9.5703125" style="78" bestFit="1" customWidth="1"/>
    <col min="4105" max="4352" width="9.140625" style="78"/>
    <col min="4353" max="4353" width="9.28515625" style="78" bestFit="1" customWidth="1"/>
    <col min="4354" max="4354" width="11.85546875" style="78" customWidth="1"/>
    <col min="4355" max="4355" width="58.28515625" style="78" customWidth="1"/>
    <col min="4356" max="4357" width="9.140625" style="78"/>
    <col min="4358" max="4358" width="12.42578125" style="78" customWidth="1"/>
    <col min="4359" max="4359" width="11.85546875" style="78" customWidth="1"/>
    <col min="4360" max="4360" width="9.5703125" style="78" bestFit="1" customWidth="1"/>
    <col min="4361" max="4608" width="9.140625" style="78"/>
    <col min="4609" max="4609" width="9.28515625" style="78" bestFit="1" customWidth="1"/>
    <col min="4610" max="4610" width="11.85546875" style="78" customWidth="1"/>
    <col min="4611" max="4611" width="58.28515625" style="78" customWidth="1"/>
    <col min="4612" max="4613" width="9.140625" style="78"/>
    <col min="4614" max="4614" width="12.42578125" style="78" customWidth="1"/>
    <col min="4615" max="4615" width="11.85546875" style="78" customWidth="1"/>
    <col min="4616" max="4616" width="9.5703125" style="78" bestFit="1" customWidth="1"/>
    <col min="4617" max="4864" width="9.140625" style="78"/>
    <col min="4865" max="4865" width="9.28515625" style="78" bestFit="1" customWidth="1"/>
    <col min="4866" max="4866" width="11.85546875" style="78" customWidth="1"/>
    <col min="4867" max="4867" width="58.28515625" style="78" customWidth="1"/>
    <col min="4868" max="4869" width="9.140625" style="78"/>
    <col min="4870" max="4870" width="12.42578125" style="78" customWidth="1"/>
    <col min="4871" max="4871" width="11.85546875" style="78" customWidth="1"/>
    <col min="4872" max="4872" width="9.5703125" style="78" bestFit="1" customWidth="1"/>
    <col min="4873" max="5120" width="9.140625" style="78"/>
    <col min="5121" max="5121" width="9.28515625" style="78" bestFit="1" customWidth="1"/>
    <col min="5122" max="5122" width="11.85546875" style="78" customWidth="1"/>
    <col min="5123" max="5123" width="58.28515625" style="78" customWidth="1"/>
    <col min="5124" max="5125" width="9.140625" style="78"/>
    <col min="5126" max="5126" width="12.42578125" style="78" customWidth="1"/>
    <col min="5127" max="5127" width="11.85546875" style="78" customWidth="1"/>
    <col min="5128" max="5128" width="9.5703125" style="78" bestFit="1" customWidth="1"/>
    <col min="5129" max="5376" width="9.140625" style="78"/>
    <col min="5377" max="5377" width="9.28515625" style="78" bestFit="1" customWidth="1"/>
    <col min="5378" max="5378" width="11.85546875" style="78" customWidth="1"/>
    <col min="5379" max="5379" width="58.28515625" style="78" customWidth="1"/>
    <col min="5380" max="5381" width="9.140625" style="78"/>
    <col min="5382" max="5382" width="12.42578125" style="78" customWidth="1"/>
    <col min="5383" max="5383" width="11.85546875" style="78" customWidth="1"/>
    <col min="5384" max="5384" width="9.5703125" style="78" bestFit="1" customWidth="1"/>
    <col min="5385" max="5632" width="9.140625" style="78"/>
    <col min="5633" max="5633" width="9.28515625" style="78" bestFit="1" customWidth="1"/>
    <col min="5634" max="5634" width="11.85546875" style="78" customWidth="1"/>
    <col min="5635" max="5635" width="58.28515625" style="78" customWidth="1"/>
    <col min="5636" max="5637" width="9.140625" style="78"/>
    <col min="5638" max="5638" width="12.42578125" style="78" customWidth="1"/>
    <col min="5639" max="5639" width="11.85546875" style="78" customWidth="1"/>
    <col min="5640" max="5640" width="9.5703125" style="78" bestFit="1" customWidth="1"/>
    <col min="5641" max="5888" width="9.140625" style="78"/>
    <col min="5889" max="5889" width="9.28515625" style="78" bestFit="1" customWidth="1"/>
    <col min="5890" max="5890" width="11.85546875" style="78" customWidth="1"/>
    <col min="5891" max="5891" width="58.28515625" style="78" customWidth="1"/>
    <col min="5892" max="5893" width="9.140625" style="78"/>
    <col min="5894" max="5894" width="12.42578125" style="78" customWidth="1"/>
    <col min="5895" max="5895" width="11.85546875" style="78" customWidth="1"/>
    <col min="5896" max="5896" width="9.5703125" style="78" bestFit="1" customWidth="1"/>
    <col min="5897" max="6144" width="9.140625" style="78"/>
    <col min="6145" max="6145" width="9.28515625" style="78" bestFit="1" customWidth="1"/>
    <col min="6146" max="6146" width="11.85546875" style="78" customWidth="1"/>
    <col min="6147" max="6147" width="58.28515625" style="78" customWidth="1"/>
    <col min="6148" max="6149" width="9.140625" style="78"/>
    <col min="6150" max="6150" width="12.42578125" style="78" customWidth="1"/>
    <col min="6151" max="6151" width="11.85546875" style="78" customWidth="1"/>
    <col min="6152" max="6152" width="9.5703125" style="78" bestFit="1" customWidth="1"/>
    <col min="6153" max="6400" width="9.140625" style="78"/>
    <col min="6401" max="6401" width="9.28515625" style="78" bestFit="1" customWidth="1"/>
    <col min="6402" max="6402" width="11.85546875" style="78" customWidth="1"/>
    <col min="6403" max="6403" width="58.28515625" style="78" customWidth="1"/>
    <col min="6404" max="6405" width="9.140625" style="78"/>
    <col min="6406" max="6406" width="12.42578125" style="78" customWidth="1"/>
    <col min="6407" max="6407" width="11.85546875" style="78" customWidth="1"/>
    <col min="6408" max="6408" width="9.5703125" style="78" bestFit="1" customWidth="1"/>
    <col min="6409" max="6656" width="9.140625" style="78"/>
    <col min="6657" max="6657" width="9.28515625" style="78" bestFit="1" customWidth="1"/>
    <col min="6658" max="6658" width="11.85546875" style="78" customWidth="1"/>
    <col min="6659" max="6659" width="58.28515625" style="78" customWidth="1"/>
    <col min="6660" max="6661" width="9.140625" style="78"/>
    <col min="6662" max="6662" width="12.42578125" style="78" customWidth="1"/>
    <col min="6663" max="6663" width="11.85546875" style="78" customWidth="1"/>
    <col min="6664" max="6664" width="9.5703125" style="78" bestFit="1" customWidth="1"/>
    <col min="6665" max="6912" width="9.140625" style="78"/>
    <col min="6913" max="6913" width="9.28515625" style="78" bestFit="1" customWidth="1"/>
    <col min="6914" max="6914" width="11.85546875" style="78" customWidth="1"/>
    <col min="6915" max="6915" width="58.28515625" style="78" customWidth="1"/>
    <col min="6916" max="6917" width="9.140625" style="78"/>
    <col min="6918" max="6918" width="12.42578125" style="78" customWidth="1"/>
    <col min="6919" max="6919" width="11.85546875" style="78" customWidth="1"/>
    <col min="6920" max="6920" width="9.5703125" style="78" bestFit="1" customWidth="1"/>
    <col min="6921" max="7168" width="9.140625" style="78"/>
    <col min="7169" max="7169" width="9.28515625" style="78" bestFit="1" customWidth="1"/>
    <col min="7170" max="7170" width="11.85546875" style="78" customWidth="1"/>
    <col min="7171" max="7171" width="58.28515625" style="78" customWidth="1"/>
    <col min="7172" max="7173" width="9.140625" style="78"/>
    <col min="7174" max="7174" width="12.42578125" style="78" customWidth="1"/>
    <col min="7175" max="7175" width="11.85546875" style="78" customWidth="1"/>
    <col min="7176" max="7176" width="9.5703125" style="78" bestFit="1" customWidth="1"/>
    <col min="7177" max="7424" width="9.140625" style="78"/>
    <col min="7425" max="7425" width="9.28515625" style="78" bestFit="1" customWidth="1"/>
    <col min="7426" max="7426" width="11.85546875" style="78" customWidth="1"/>
    <col min="7427" max="7427" width="58.28515625" style="78" customWidth="1"/>
    <col min="7428" max="7429" width="9.140625" style="78"/>
    <col min="7430" max="7430" width="12.42578125" style="78" customWidth="1"/>
    <col min="7431" max="7431" width="11.85546875" style="78" customWidth="1"/>
    <col min="7432" max="7432" width="9.5703125" style="78" bestFit="1" customWidth="1"/>
    <col min="7433" max="7680" width="9.140625" style="78"/>
    <col min="7681" max="7681" width="9.28515625" style="78" bestFit="1" customWidth="1"/>
    <col min="7682" max="7682" width="11.85546875" style="78" customWidth="1"/>
    <col min="7683" max="7683" width="58.28515625" style="78" customWidth="1"/>
    <col min="7684" max="7685" width="9.140625" style="78"/>
    <col min="7686" max="7686" width="12.42578125" style="78" customWidth="1"/>
    <col min="7687" max="7687" width="11.85546875" style="78" customWidth="1"/>
    <col min="7688" max="7688" width="9.5703125" style="78" bestFit="1" customWidth="1"/>
    <col min="7689" max="7936" width="9.140625" style="78"/>
    <col min="7937" max="7937" width="9.28515625" style="78" bestFit="1" customWidth="1"/>
    <col min="7938" max="7938" width="11.85546875" style="78" customWidth="1"/>
    <col min="7939" max="7939" width="58.28515625" style="78" customWidth="1"/>
    <col min="7940" max="7941" width="9.140625" style="78"/>
    <col min="7942" max="7942" width="12.42578125" style="78" customWidth="1"/>
    <col min="7943" max="7943" width="11.85546875" style="78" customWidth="1"/>
    <col min="7944" max="7944" width="9.5703125" style="78" bestFit="1" customWidth="1"/>
    <col min="7945" max="8192" width="9.140625" style="78"/>
    <col min="8193" max="8193" width="9.28515625" style="78" bestFit="1" customWidth="1"/>
    <col min="8194" max="8194" width="11.85546875" style="78" customWidth="1"/>
    <col min="8195" max="8195" width="58.28515625" style="78" customWidth="1"/>
    <col min="8196" max="8197" width="9.140625" style="78"/>
    <col min="8198" max="8198" width="12.42578125" style="78" customWidth="1"/>
    <col min="8199" max="8199" width="11.85546875" style="78" customWidth="1"/>
    <col min="8200" max="8200" width="9.5703125" style="78" bestFit="1" customWidth="1"/>
    <col min="8201" max="8448" width="9.140625" style="78"/>
    <col min="8449" max="8449" width="9.28515625" style="78" bestFit="1" customWidth="1"/>
    <col min="8450" max="8450" width="11.85546875" style="78" customWidth="1"/>
    <col min="8451" max="8451" width="58.28515625" style="78" customWidth="1"/>
    <col min="8452" max="8453" width="9.140625" style="78"/>
    <col min="8454" max="8454" width="12.42578125" style="78" customWidth="1"/>
    <col min="8455" max="8455" width="11.85546875" style="78" customWidth="1"/>
    <col min="8456" max="8456" width="9.5703125" style="78" bestFit="1" customWidth="1"/>
    <col min="8457" max="8704" width="9.140625" style="78"/>
    <col min="8705" max="8705" width="9.28515625" style="78" bestFit="1" customWidth="1"/>
    <col min="8706" max="8706" width="11.85546875" style="78" customWidth="1"/>
    <col min="8707" max="8707" width="58.28515625" style="78" customWidth="1"/>
    <col min="8708" max="8709" width="9.140625" style="78"/>
    <col min="8710" max="8710" width="12.42578125" style="78" customWidth="1"/>
    <col min="8711" max="8711" width="11.85546875" style="78" customWidth="1"/>
    <col min="8712" max="8712" width="9.5703125" style="78" bestFit="1" customWidth="1"/>
    <col min="8713" max="8960" width="9.140625" style="78"/>
    <col min="8961" max="8961" width="9.28515625" style="78" bestFit="1" customWidth="1"/>
    <col min="8962" max="8962" width="11.85546875" style="78" customWidth="1"/>
    <col min="8963" max="8963" width="58.28515625" style="78" customWidth="1"/>
    <col min="8964" max="8965" width="9.140625" style="78"/>
    <col min="8966" max="8966" width="12.42578125" style="78" customWidth="1"/>
    <col min="8967" max="8967" width="11.85546875" style="78" customWidth="1"/>
    <col min="8968" max="8968" width="9.5703125" style="78" bestFit="1" customWidth="1"/>
    <col min="8969" max="9216" width="9.140625" style="78"/>
    <col min="9217" max="9217" width="9.28515625" style="78" bestFit="1" customWidth="1"/>
    <col min="9218" max="9218" width="11.85546875" style="78" customWidth="1"/>
    <col min="9219" max="9219" width="58.28515625" style="78" customWidth="1"/>
    <col min="9220" max="9221" width="9.140625" style="78"/>
    <col min="9222" max="9222" width="12.42578125" style="78" customWidth="1"/>
    <col min="9223" max="9223" width="11.85546875" style="78" customWidth="1"/>
    <col min="9224" max="9224" width="9.5703125" style="78" bestFit="1" customWidth="1"/>
    <col min="9225" max="9472" width="9.140625" style="78"/>
    <col min="9473" max="9473" width="9.28515625" style="78" bestFit="1" customWidth="1"/>
    <col min="9474" max="9474" width="11.85546875" style="78" customWidth="1"/>
    <col min="9475" max="9475" width="58.28515625" style="78" customWidth="1"/>
    <col min="9476" max="9477" width="9.140625" style="78"/>
    <col min="9478" max="9478" width="12.42578125" style="78" customWidth="1"/>
    <col min="9479" max="9479" width="11.85546875" style="78" customWidth="1"/>
    <col min="9480" max="9480" width="9.5703125" style="78" bestFit="1" customWidth="1"/>
    <col min="9481" max="9728" width="9.140625" style="78"/>
    <col min="9729" max="9729" width="9.28515625" style="78" bestFit="1" customWidth="1"/>
    <col min="9730" max="9730" width="11.85546875" style="78" customWidth="1"/>
    <col min="9731" max="9731" width="58.28515625" style="78" customWidth="1"/>
    <col min="9732" max="9733" width="9.140625" style="78"/>
    <col min="9734" max="9734" width="12.42578125" style="78" customWidth="1"/>
    <col min="9735" max="9735" width="11.85546875" style="78" customWidth="1"/>
    <col min="9736" max="9736" width="9.5703125" style="78" bestFit="1" customWidth="1"/>
    <col min="9737" max="9984" width="9.140625" style="78"/>
    <col min="9985" max="9985" width="9.28515625" style="78" bestFit="1" customWidth="1"/>
    <col min="9986" max="9986" width="11.85546875" style="78" customWidth="1"/>
    <col min="9987" max="9987" width="58.28515625" style="78" customWidth="1"/>
    <col min="9988" max="9989" width="9.140625" style="78"/>
    <col min="9990" max="9990" width="12.42578125" style="78" customWidth="1"/>
    <col min="9991" max="9991" width="11.85546875" style="78" customWidth="1"/>
    <col min="9992" max="9992" width="9.5703125" style="78" bestFit="1" customWidth="1"/>
    <col min="9993" max="10240" width="9.140625" style="78"/>
    <col min="10241" max="10241" width="9.28515625" style="78" bestFit="1" customWidth="1"/>
    <col min="10242" max="10242" width="11.85546875" style="78" customWidth="1"/>
    <col min="10243" max="10243" width="58.28515625" style="78" customWidth="1"/>
    <col min="10244" max="10245" width="9.140625" style="78"/>
    <col min="10246" max="10246" width="12.42578125" style="78" customWidth="1"/>
    <col min="10247" max="10247" width="11.85546875" style="78" customWidth="1"/>
    <col min="10248" max="10248" width="9.5703125" style="78" bestFit="1" customWidth="1"/>
    <col min="10249" max="10496" width="9.140625" style="78"/>
    <col min="10497" max="10497" width="9.28515625" style="78" bestFit="1" customWidth="1"/>
    <col min="10498" max="10498" width="11.85546875" style="78" customWidth="1"/>
    <col min="10499" max="10499" width="58.28515625" style="78" customWidth="1"/>
    <col min="10500" max="10501" width="9.140625" style="78"/>
    <col min="10502" max="10502" width="12.42578125" style="78" customWidth="1"/>
    <col min="10503" max="10503" width="11.85546875" style="78" customWidth="1"/>
    <col min="10504" max="10504" width="9.5703125" style="78" bestFit="1" customWidth="1"/>
    <col min="10505" max="10752" width="9.140625" style="78"/>
    <col min="10753" max="10753" width="9.28515625" style="78" bestFit="1" customWidth="1"/>
    <col min="10754" max="10754" width="11.85546875" style="78" customWidth="1"/>
    <col min="10755" max="10755" width="58.28515625" style="78" customWidth="1"/>
    <col min="10756" max="10757" width="9.140625" style="78"/>
    <col min="10758" max="10758" width="12.42578125" style="78" customWidth="1"/>
    <col min="10759" max="10759" width="11.85546875" style="78" customWidth="1"/>
    <col min="10760" max="10760" width="9.5703125" style="78" bestFit="1" customWidth="1"/>
    <col min="10761" max="11008" width="9.140625" style="78"/>
    <col min="11009" max="11009" width="9.28515625" style="78" bestFit="1" customWidth="1"/>
    <col min="11010" max="11010" width="11.85546875" style="78" customWidth="1"/>
    <col min="11011" max="11011" width="58.28515625" style="78" customWidth="1"/>
    <col min="11012" max="11013" width="9.140625" style="78"/>
    <col min="11014" max="11014" width="12.42578125" style="78" customWidth="1"/>
    <col min="11015" max="11015" width="11.85546875" style="78" customWidth="1"/>
    <col min="11016" max="11016" width="9.5703125" style="78" bestFit="1" customWidth="1"/>
    <col min="11017" max="11264" width="9.140625" style="78"/>
    <col min="11265" max="11265" width="9.28515625" style="78" bestFit="1" customWidth="1"/>
    <col min="11266" max="11266" width="11.85546875" style="78" customWidth="1"/>
    <col min="11267" max="11267" width="58.28515625" style="78" customWidth="1"/>
    <col min="11268" max="11269" width="9.140625" style="78"/>
    <col min="11270" max="11270" width="12.42578125" style="78" customWidth="1"/>
    <col min="11271" max="11271" width="11.85546875" style="78" customWidth="1"/>
    <col min="11272" max="11272" width="9.5703125" style="78" bestFit="1" customWidth="1"/>
    <col min="11273" max="11520" width="9.140625" style="78"/>
    <col min="11521" max="11521" width="9.28515625" style="78" bestFit="1" customWidth="1"/>
    <col min="11522" max="11522" width="11.85546875" style="78" customWidth="1"/>
    <col min="11523" max="11523" width="58.28515625" style="78" customWidth="1"/>
    <col min="11524" max="11525" width="9.140625" style="78"/>
    <col min="11526" max="11526" width="12.42578125" style="78" customWidth="1"/>
    <col min="11527" max="11527" width="11.85546875" style="78" customWidth="1"/>
    <col min="11528" max="11528" width="9.5703125" style="78" bestFit="1" customWidth="1"/>
    <col min="11529" max="11776" width="9.140625" style="78"/>
    <col min="11777" max="11777" width="9.28515625" style="78" bestFit="1" customWidth="1"/>
    <col min="11778" max="11778" width="11.85546875" style="78" customWidth="1"/>
    <col min="11779" max="11779" width="58.28515625" style="78" customWidth="1"/>
    <col min="11780" max="11781" width="9.140625" style="78"/>
    <col min="11782" max="11782" width="12.42578125" style="78" customWidth="1"/>
    <col min="11783" max="11783" width="11.85546875" style="78" customWidth="1"/>
    <col min="11784" max="11784" width="9.5703125" style="78" bestFit="1" customWidth="1"/>
    <col min="11785" max="12032" width="9.140625" style="78"/>
    <col min="12033" max="12033" width="9.28515625" style="78" bestFit="1" customWidth="1"/>
    <col min="12034" max="12034" width="11.85546875" style="78" customWidth="1"/>
    <col min="12035" max="12035" width="58.28515625" style="78" customWidth="1"/>
    <col min="12036" max="12037" width="9.140625" style="78"/>
    <col min="12038" max="12038" width="12.42578125" style="78" customWidth="1"/>
    <col min="12039" max="12039" width="11.85546875" style="78" customWidth="1"/>
    <col min="12040" max="12040" width="9.5703125" style="78" bestFit="1" customWidth="1"/>
    <col min="12041" max="12288" width="9.140625" style="78"/>
    <col min="12289" max="12289" width="9.28515625" style="78" bestFit="1" customWidth="1"/>
    <col min="12290" max="12290" width="11.85546875" style="78" customWidth="1"/>
    <col min="12291" max="12291" width="58.28515625" style="78" customWidth="1"/>
    <col min="12292" max="12293" width="9.140625" style="78"/>
    <col min="12294" max="12294" width="12.42578125" style="78" customWidth="1"/>
    <col min="12295" max="12295" width="11.85546875" style="78" customWidth="1"/>
    <col min="12296" max="12296" width="9.5703125" style="78" bestFit="1" customWidth="1"/>
    <col min="12297" max="12544" width="9.140625" style="78"/>
    <col min="12545" max="12545" width="9.28515625" style="78" bestFit="1" customWidth="1"/>
    <col min="12546" max="12546" width="11.85546875" style="78" customWidth="1"/>
    <col min="12547" max="12547" width="58.28515625" style="78" customWidth="1"/>
    <col min="12548" max="12549" width="9.140625" style="78"/>
    <col min="12550" max="12550" width="12.42578125" style="78" customWidth="1"/>
    <col min="12551" max="12551" width="11.85546875" style="78" customWidth="1"/>
    <col min="12552" max="12552" width="9.5703125" style="78" bestFit="1" customWidth="1"/>
    <col min="12553" max="12800" width="9.140625" style="78"/>
    <col min="12801" max="12801" width="9.28515625" style="78" bestFit="1" customWidth="1"/>
    <col min="12802" max="12802" width="11.85546875" style="78" customWidth="1"/>
    <col min="12803" max="12803" width="58.28515625" style="78" customWidth="1"/>
    <col min="12804" max="12805" width="9.140625" style="78"/>
    <col min="12806" max="12806" width="12.42578125" style="78" customWidth="1"/>
    <col min="12807" max="12807" width="11.85546875" style="78" customWidth="1"/>
    <col min="12808" max="12808" width="9.5703125" style="78" bestFit="1" customWidth="1"/>
    <col min="12809" max="13056" width="9.140625" style="78"/>
    <col min="13057" max="13057" width="9.28515625" style="78" bestFit="1" customWidth="1"/>
    <col min="13058" max="13058" width="11.85546875" style="78" customWidth="1"/>
    <col min="13059" max="13059" width="58.28515625" style="78" customWidth="1"/>
    <col min="13060" max="13061" width="9.140625" style="78"/>
    <col min="13062" max="13062" width="12.42578125" style="78" customWidth="1"/>
    <col min="13063" max="13063" width="11.85546875" style="78" customWidth="1"/>
    <col min="13064" max="13064" width="9.5703125" style="78" bestFit="1" customWidth="1"/>
    <col min="13065" max="13312" width="9.140625" style="78"/>
    <col min="13313" max="13313" width="9.28515625" style="78" bestFit="1" customWidth="1"/>
    <col min="13314" max="13314" width="11.85546875" style="78" customWidth="1"/>
    <col min="13315" max="13315" width="58.28515625" style="78" customWidth="1"/>
    <col min="13316" max="13317" width="9.140625" style="78"/>
    <col min="13318" max="13318" width="12.42578125" style="78" customWidth="1"/>
    <col min="13319" max="13319" width="11.85546875" style="78" customWidth="1"/>
    <col min="13320" max="13320" width="9.5703125" style="78" bestFit="1" customWidth="1"/>
    <col min="13321" max="13568" width="9.140625" style="78"/>
    <col min="13569" max="13569" width="9.28515625" style="78" bestFit="1" customWidth="1"/>
    <col min="13570" max="13570" width="11.85546875" style="78" customWidth="1"/>
    <col min="13571" max="13571" width="58.28515625" style="78" customWidth="1"/>
    <col min="13572" max="13573" width="9.140625" style="78"/>
    <col min="13574" max="13574" width="12.42578125" style="78" customWidth="1"/>
    <col min="13575" max="13575" width="11.85546875" style="78" customWidth="1"/>
    <col min="13576" max="13576" width="9.5703125" style="78" bestFit="1" customWidth="1"/>
    <col min="13577" max="13824" width="9.140625" style="78"/>
    <col min="13825" max="13825" width="9.28515625" style="78" bestFit="1" customWidth="1"/>
    <col min="13826" max="13826" width="11.85546875" style="78" customWidth="1"/>
    <col min="13827" max="13827" width="58.28515625" style="78" customWidth="1"/>
    <col min="13828" max="13829" width="9.140625" style="78"/>
    <col min="13830" max="13830" width="12.42578125" style="78" customWidth="1"/>
    <col min="13831" max="13831" width="11.85546875" style="78" customWidth="1"/>
    <col min="13832" max="13832" width="9.5703125" style="78" bestFit="1" customWidth="1"/>
    <col min="13833" max="14080" width="9.140625" style="78"/>
    <col min="14081" max="14081" width="9.28515625" style="78" bestFit="1" customWidth="1"/>
    <col min="14082" max="14082" width="11.85546875" style="78" customWidth="1"/>
    <col min="14083" max="14083" width="58.28515625" style="78" customWidth="1"/>
    <col min="14084" max="14085" width="9.140625" style="78"/>
    <col min="14086" max="14086" width="12.42578125" style="78" customWidth="1"/>
    <col min="14087" max="14087" width="11.85546875" style="78" customWidth="1"/>
    <col min="14088" max="14088" width="9.5703125" style="78" bestFit="1" customWidth="1"/>
    <col min="14089" max="14336" width="9.140625" style="78"/>
    <col min="14337" max="14337" width="9.28515625" style="78" bestFit="1" customWidth="1"/>
    <col min="14338" max="14338" width="11.85546875" style="78" customWidth="1"/>
    <col min="14339" max="14339" width="58.28515625" style="78" customWidth="1"/>
    <col min="14340" max="14341" width="9.140625" style="78"/>
    <col min="14342" max="14342" width="12.42578125" style="78" customWidth="1"/>
    <col min="14343" max="14343" width="11.85546875" style="78" customWidth="1"/>
    <col min="14344" max="14344" width="9.5703125" style="78" bestFit="1" customWidth="1"/>
    <col min="14345" max="14592" width="9.140625" style="78"/>
    <col min="14593" max="14593" width="9.28515625" style="78" bestFit="1" customWidth="1"/>
    <col min="14594" max="14594" width="11.85546875" style="78" customWidth="1"/>
    <col min="14595" max="14595" width="58.28515625" style="78" customWidth="1"/>
    <col min="14596" max="14597" width="9.140625" style="78"/>
    <col min="14598" max="14598" width="12.42578125" style="78" customWidth="1"/>
    <col min="14599" max="14599" width="11.85546875" style="78" customWidth="1"/>
    <col min="14600" max="14600" width="9.5703125" style="78" bestFit="1" customWidth="1"/>
    <col min="14601" max="14848" width="9.140625" style="78"/>
    <col min="14849" max="14849" width="9.28515625" style="78" bestFit="1" customWidth="1"/>
    <col min="14850" max="14850" width="11.85546875" style="78" customWidth="1"/>
    <col min="14851" max="14851" width="58.28515625" style="78" customWidth="1"/>
    <col min="14852" max="14853" width="9.140625" style="78"/>
    <col min="14854" max="14854" width="12.42578125" style="78" customWidth="1"/>
    <col min="14855" max="14855" width="11.85546875" style="78" customWidth="1"/>
    <col min="14856" max="14856" width="9.5703125" style="78" bestFit="1" customWidth="1"/>
    <col min="14857" max="15104" width="9.140625" style="78"/>
    <col min="15105" max="15105" width="9.28515625" style="78" bestFit="1" customWidth="1"/>
    <col min="15106" max="15106" width="11.85546875" style="78" customWidth="1"/>
    <col min="15107" max="15107" width="58.28515625" style="78" customWidth="1"/>
    <col min="15108" max="15109" width="9.140625" style="78"/>
    <col min="15110" max="15110" width="12.42578125" style="78" customWidth="1"/>
    <col min="15111" max="15111" width="11.85546875" style="78" customWidth="1"/>
    <col min="15112" max="15112" width="9.5703125" style="78" bestFit="1" customWidth="1"/>
    <col min="15113" max="15360" width="9.140625" style="78"/>
    <col min="15361" max="15361" width="9.28515625" style="78" bestFit="1" customWidth="1"/>
    <col min="15362" max="15362" width="11.85546875" style="78" customWidth="1"/>
    <col min="15363" max="15363" width="58.28515625" style="78" customWidth="1"/>
    <col min="15364" max="15365" width="9.140625" style="78"/>
    <col min="15366" max="15366" width="12.42578125" style="78" customWidth="1"/>
    <col min="15367" max="15367" width="11.85546875" style="78" customWidth="1"/>
    <col min="15368" max="15368" width="9.5703125" style="78" bestFit="1" customWidth="1"/>
    <col min="15369" max="15616" width="9.140625" style="78"/>
    <col min="15617" max="15617" width="9.28515625" style="78" bestFit="1" customWidth="1"/>
    <col min="15618" max="15618" width="11.85546875" style="78" customWidth="1"/>
    <col min="15619" max="15619" width="58.28515625" style="78" customWidth="1"/>
    <col min="15620" max="15621" width="9.140625" style="78"/>
    <col min="15622" max="15622" width="12.42578125" style="78" customWidth="1"/>
    <col min="15623" max="15623" width="11.85546875" style="78" customWidth="1"/>
    <col min="15624" max="15624" width="9.5703125" style="78" bestFit="1" customWidth="1"/>
    <col min="15625" max="15872" width="9.140625" style="78"/>
    <col min="15873" max="15873" width="9.28515625" style="78" bestFit="1" customWidth="1"/>
    <col min="15874" max="15874" width="11.85546875" style="78" customWidth="1"/>
    <col min="15875" max="15875" width="58.28515625" style="78" customWidth="1"/>
    <col min="15876" max="15877" width="9.140625" style="78"/>
    <col min="15878" max="15878" width="12.42578125" style="78" customWidth="1"/>
    <col min="15879" max="15879" width="11.85546875" style="78" customWidth="1"/>
    <col min="15880" max="15880" width="9.5703125" style="78" bestFit="1" customWidth="1"/>
    <col min="15881" max="16128" width="9.140625" style="78"/>
    <col min="16129" max="16129" width="9.28515625" style="78" bestFit="1" customWidth="1"/>
    <col min="16130" max="16130" width="11.85546875" style="78" customWidth="1"/>
    <col min="16131" max="16131" width="58.28515625" style="78" customWidth="1"/>
    <col min="16132" max="16133" width="9.140625" style="78"/>
    <col min="16134" max="16134" width="12.42578125" style="78" customWidth="1"/>
    <col min="16135" max="16135" width="11.85546875" style="78" customWidth="1"/>
    <col min="16136" max="16136" width="9.5703125" style="78" bestFit="1" customWidth="1"/>
    <col min="16137" max="16384" width="9.140625" style="78"/>
  </cols>
  <sheetData>
    <row r="1" spans="1:8" ht="89.25" customHeight="1">
      <c r="A1" s="370"/>
      <c r="B1" s="370"/>
      <c r="C1" s="370"/>
      <c r="D1" s="370"/>
      <c r="E1" s="370"/>
      <c r="F1" s="370"/>
      <c r="G1" s="370"/>
      <c r="H1" s="370"/>
    </row>
    <row r="2" spans="1:8">
      <c r="A2" s="370" t="s">
        <v>472</v>
      </c>
      <c r="B2" s="370"/>
      <c r="C2" s="370"/>
      <c r="D2" s="370"/>
      <c r="E2" s="370"/>
      <c r="F2" s="370"/>
      <c r="G2" s="370"/>
      <c r="H2" s="370"/>
    </row>
    <row r="3" spans="1:8">
      <c r="A3" s="99"/>
      <c r="B3" s="99"/>
      <c r="C3" s="99"/>
      <c r="D3" s="99"/>
      <c r="E3" s="99"/>
      <c r="F3" s="99"/>
      <c r="G3" s="99"/>
      <c r="H3" s="99"/>
    </row>
    <row r="4" spans="1:8">
      <c r="A4" s="371" t="s">
        <v>121</v>
      </c>
      <c r="B4" s="371"/>
      <c r="C4" s="371"/>
      <c r="D4" s="371"/>
      <c r="E4" s="371"/>
      <c r="F4" s="371"/>
      <c r="G4" s="371"/>
      <c r="H4" s="371"/>
    </row>
    <row r="5" spans="1:8" ht="13.5" thickBot="1">
      <c r="A5" s="372"/>
      <c r="B5" s="373"/>
      <c r="C5" s="374"/>
      <c r="D5" s="374"/>
      <c r="E5" s="374"/>
      <c r="F5" s="374"/>
      <c r="G5" s="374"/>
      <c r="H5" s="375"/>
    </row>
    <row r="6" spans="1:8" ht="25.5">
      <c r="A6" s="351" t="s">
        <v>122</v>
      </c>
      <c r="B6" s="352"/>
      <c r="C6" s="100" t="s">
        <v>123</v>
      </c>
      <c r="D6" s="100" t="s">
        <v>124</v>
      </c>
      <c r="E6" s="100" t="s">
        <v>125</v>
      </c>
      <c r="F6" s="101" t="s">
        <v>126</v>
      </c>
      <c r="G6" s="102" t="s">
        <v>127</v>
      </c>
      <c r="H6" s="131" t="s">
        <v>128</v>
      </c>
    </row>
    <row r="7" spans="1:8" ht="38.25">
      <c r="A7" s="123" t="s">
        <v>149</v>
      </c>
      <c r="B7" s="105" t="s">
        <v>150</v>
      </c>
      <c r="C7" s="87" t="s">
        <v>100</v>
      </c>
      <c r="D7" s="105"/>
      <c r="E7" s="105" t="s">
        <v>17</v>
      </c>
      <c r="F7" s="107"/>
      <c r="G7" s="108"/>
      <c r="H7" s="109"/>
    </row>
    <row r="8" spans="1:8" ht="25.5">
      <c r="A8" s="132" t="s">
        <v>154</v>
      </c>
      <c r="B8" s="52" t="s">
        <v>145</v>
      </c>
      <c r="C8" s="54" t="s">
        <v>155</v>
      </c>
      <c r="D8" s="112" t="s">
        <v>146</v>
      </c>
      <c r="E8" s="120" t="s">
        <v>17</v>
      </c>
      <c r="F8" s="120">
        <v>1</v>
      </c>
      <c r="G8" s="115">
        <v>313.32</v>
      </c>
      <c r="H8" s="129">
        <f>ROUND(G8*F8,2)</f>
        <v>313.32</v>
      </c>
    </row>
    <row r="9" spans="1:8">
      <c r="A9" s="119">
        <v>88309</v>
      </c>
      <c r="B9" s="42" t="s">
        <v>156</v>
      </c>
      <c r="C9" s="31" t="s">
        <v>133</v>
      </c>
      <c r="D9" s="112" t="s">
        <v>134</v>
      </c>
      <c r="E9" s="120" t="s">
        <v>135</v>
      </c>
      <c r="F9" s="120">
        <v>0.8</v>
      </c>
      <c r="G9" s="115">
        <v>25.46</v>
      </c>
      <c r="H9" s="129">
        <f>ROUND(G9*F9,2)</f>
        <v>20.37</v>
      </c>
    </row>
    <row r="10" spans="1:8">
      <c r="A10" s="119" t="s">
        <v>136</v>
      </c>
      <c r="B10" s="42" t="s">
        <v>156</v>
      </c>
      <c r="C10" s="31" t="s">
        <v>137</v>
      </c>
      <c r="D10" s="112" t="s">
        <v>134</v>
      </c>
      <c r="E10" s="120" t="s">
        <v>135</v>
      </c>
      <c r="F10" s="120">
        <v>0.8</v>
      </c>
      <c r="G10" s="115">
        <v>20.28</v>
      </c>
      <c r="H10" s="129">
        <f>ROUND(G10*F10,2)</f>
        <v>16.22</v>
      </c>
    </row>
    <row r="11" spans="1:8" ht="25.5">
      <c r="A11" s="119" t="s">
        <v>157</v>
      </c>
      <c r="B11" s="42" t="s">
        <v>156</v>
      </c>
      <c r="C11" s="31" t="s">
        <v>158</v>
      </c>
      <c r="D11" s="112" t="s">
        <v>146</v>
      </c>
      <c r="E11" s="120" t="s">
        <v>18</v>
      </c>
      <c r="F11" s="120">
        <v>1.6E-2</v>
      </c>
      <c r="G11" s="115">
        <v>589.14</v>
      </c>
      <c r="H11" s="129">
        <f>ROUND(G11*F11,2)</f>
        <v>9.43</v>
      </c>
    </row>
    <row r="12" spans="1:8">
      <c r="A12" s="365" t="s">
        <v>138</v>
      </c>
      <c r="B12" s="366"/>
      <c r="C12" s="366"/>
      <c r="D12" s="366"/>
      <c r="E12" s="366"/>
      <c r="F12" s="366"/>
      <c r="G12" s="366"/>
      <c r="H12" s="117">
        <f>H9+H10</f>
        <v>36.590000000000003</v>
      </c>
    </row>
    <row r="13" spans="1:8">
      <c r="A13" s="365" t="s">
        <v>139</v>
      </c>
      <c r="B13" s="366"/>
      <c r="C13" s="366"/>
      <c r="D13" s="366"/>
      <c r="E13" s="366"/>
      <c r="F13" s="366"/>
      <c r="G13" s="366"/>
      <c r="H13" s="117">
        <f>H11+H8</f>
        <v>322.75</v>
      </c>
    </row>
    <row r="14" spans="1:8">
      <c r="A14" s="365" t="s">
        <v>140</v>
      </c>
      <c r="B14" s="366"/>
      <c r="C14" s="366"/>
      <c r="D14" s="366"/>
      <c r="E14" s="366"/>
      <c r="F14" s="366"/>
      <c r="G14" s="366"/>
      <c r="H14" s="117">
        <v>0</v>
      </c>
    </row>
    <row r="15" spans="1:8">
      <c r="A15" s="356" t="s">
        <v>141</v>
      </c>
      <c r="B15" s="357"/>
      <c r="C15" s="357"/>
      <c r="D15" s="357"/>
      <c r="E15" s="357"/>
      <c r="F15" s="357"/>
      <c r="G15" s="357"/>
      <c r="H15" s="118">
        <f>H12+H13+H14</f>
        <v>359.34000000000003</v>
      </c>
    </row>
    <row r="16" spans="1:8">
      <c r="A16" s="358"/>
      <c r="B16" s="359"/>
      <c r="C16" s="359"/>
      <c r="D16" s="359"/>
      <c r="E16" s="359"/>
      <c r="F16" s="359"/>
      <c r="G16" s="359"/>
      <c r="H16" s="360"/>
    </row>
    <row r="17" spans="1:8">
      <c r="A17" s="353" t="s">
        <v>142</v>
      </c>
      <c r="B17" s="361"/>
      <c r="C17" s="361"/>
      <c r="D17" s="361"/>
      <c r="E17" s="361"/>
      <c r="F17" s="361"/>
      <c r="G17" s="361"/>
      <c r="H17" s="355"/>
    </row>
    <row r="18" spans="1:8">
      <c r="A18" s="353" t="s">
        <v>159</v>
      </c>
      <c r="B18" s="361"/>
      <c r="C18" s="361"/>
      <c r="D18" s="361"/>
      <c r="E18" s="361"/>
      <c r="F18" s="361"/>
      <c r="G18" s="361"/>
      <c r="H18" s="355"/>
    </row>
    <row r="19" spans="1:8">
      <c r="A19" s="362"/>
      <c r="B19" s="363"/>
      <c r="C19" s="363"/>
      <c r="D19" s="363"/>
      <c r="E19" s="363"/>
      <c r="F19" s="363"/>
      <c r="G19" s="363"/>
      <c r="H19" s="364"/>
    </row>
    <row r="20" spans="1:8">
      <c r="A20" s="353" t="s">
        <v>143</v>
      </c>
      <c r="B20" s="361"/>
      <c r="C20" s="361"/>
      <c r="D20" s="361"/>
      <c r="E20" s="361"/>
      <c r="F20" s="361"/>
      <c r="G20" s="361"/>
      <c r="H20" s="355"/>
    </row>
    <row r="21" spans="1:8" ht="13.5" thickBot="1">
      <c r="A21" s="334" t="s">
        <v>549</v>
      </c>
      <c r="B21" s="335"/>
      <c r="C21" s="335"/>
      <c r="D21" s="335"/>
      <c r="E21" s="335"/>
      <c r="F21" s="335"/>
      <c r="G21" s="335"/>
      <c r="H21" s="336"/>
    </row>
    <row r="22" spans="1:8" ht="13.5" thickBot="1"/>
    <row r="23" spans="1:8" ht="25.5">
      <c r="A23" s="340" t="s">
        <v>122</v>
      </c>
      <c r="B23" s="341"/>
      <c r="C23" s="100" t="s">
        <v>123</v>
      </c>
      <c r="D23" s="100" t="s">
        <v>124</v>
      </c>
      <c r="E23" s="100" t="s">
        <v>125</v>
      </c>
      <c r="F23" s="101" t="s">
        <v>126</v>
      </c>
      <c r="G23" s="133" t="s">
        <v>160</v>
      </c>
      <c r="H23" s="131" t="s">
        <v>128</v>
      </c>
    </row>
    <row r="24" spans="1:8" ht="38.25">
      <c r="A24" s="104" t="s">
        <v>129</v>
      </c>
      <c r="B24" s="105" t="s">
        <v>130</v>
      </c>
      <c r="C24" s="134" t="s">
        <v>402</v>
      </c>
      <c r="D24" s="105"/>
      <c r="E24" s="105" t="s">
        <v>45</v>
      </c>
      <c r="F24" s="107"/>
      <c r="G24" s="135"/>
      <c r="H24" s="136"/>
    </row>
    <row r="25" spans="1:8" ht="25.5">
      <c r="A25" s="137" t="s">
        <v>161</v>
      </c>
      <c r="B25" s="42" t="s">
        <v>156</v>
      </c>
      <c r="C25" s="31" t="s">
        <v>561</v>
      </c>
      <c r="D25" s="42" t="s">
        <v>146</v>
      </c>
      <c r="E25" s="42" t="s">
        <v>20</v>
      </c>
      <c r="F25" s="42" t="s">
        <v>162</v>
      </c>
      <c r="G25" s="138">
        <v>7.48</v>
      </c>
      <c r="H25" s="129">
        <f t="shared" ref="H25:H31" si="0">ROUND(G25*F25,2)</f>
        <v>16.46</v>
      </c>
    </row>
    <row r="26" spans="1:8" ht="25.5">
      <c r="A26" s="137" t="s">
        <v>163</v>
      </c>
      <c r="B26" s="42" t="s">
        <v>156</v>
      </c>
      <c r="C26" s="31" t="s">
        <v>562</v>
      </c>
      <c r="D26" s="42" t="s">
        <v>146</v>
      </c>
      <c r="E26" s="42" t="s">
        <v>151</v>
      </c>
      <c r="F26" s="42" t="s">
        <v>164</v>
      </c>
      <c r="G26" s="138">
        <v>4.95</v>
      </c>
      <c r="H26" s="129">
        <f t="shared" si="0"/>
        <v>4.95</v>
      </c>
    </row>
    <row r="27" spans="1:8" ht="38.25">
      <c r="A27" s="137" t="s">
        <v>165</v>
      </c>
      <c r="B27" s="42" t="s">
        <v>156</v>
      </c>
      <c r="C27" s="31" t="s">
        <v>563</v>
      </c>
      <c r="D27" s="42" t="s">
        <v>146</v>
      </c>
      <c r="E27" s="42" t="s">
        <v>20</v>
      </c>
      <c r="F27" s="42" t="s">
        <v>162</v>
      </c>
      <c r="G27" s="138">
        <v>14.02</v>
      </c>
      <c r="H27" s="129">
        <f t="shared" si="0"/>
        <v>30.84</v>
      </c>
    </row>
    <row r="28" spans="1:8" ht="38.25">
      <c r="A28" s="137">
        <v>91843</v>
      </c>
      <c r="B28" s="42" t="s">
        <v>156</v>
      </c>
      <c r="C28" s="31" t="s">
        <v>564</v>
      </c>
      <c r="D28" s="42" t="s">
        <v>146</v>
      </c>
      <c r="E28" s="42" t="s">
        <v>20</v>
      </c>
      <c r="F28" s="42" t="s">
        <v>166</v>
      </c>
      <c r="G28" s="138">
        <v>6.39</v>
      </c>
      <c r="H28" s="129">
        <f t="shared" si="0"/>
        <v>12.78</v>
      </c>
    </row>
    <row r="29" spans="1:8" ht="38.25">
      <c r="A29" s="137" t="s">
        <v>167</v>
      </c>
      <c r="B29" s="42" t="s">
        <v>156</v>
      </c>
      <c r="C29" s="31" t="s">
        <v>168</v>
      </c>
      <c r="D29" s="42" t="s">
        <v>146</v>
      </c>
      <c r="E29" s="42" t="s">
        <v>20</v>
      </c>
      <c r="F29" s="42" t="s">
        <v>162</v>
      </c>
      <c r="G29" s="138">
        <v>8.52</v>
      </c>
      <c r="H29" s="129">
        <f t="shared" si="0"/>
        <v>18.739999999999998</v>
      </c>
    </row>
    <row r="30" spans="1:8" ht="38.25">
      <c r="A30" s="137" t="s">
        <v>169</v>
      </c>
      <c r="B30" s="42" t="s">
        <v>156</v>
      </c>
      <c r="C30" s="31" t="s">
        <v>170</v>
      </c>
      <c r="D30" s="42" t="s">
        <v>146</v>
      </c>
      <c r="E30" s="42" t="s">
        <v>20</v>
      </c>
      <c r="F30" s="42" t="s">
        <v>171</v>
      </c>
      <c r="G30" s="138">
        <v>2.68</v>
      </c>
      <c r="H30" s="129">
        <f t="shared" si="0"/>
        <v>22.51</v>
      </c>
    </row>
    <row r="31" spans="1:8" ht="25.5">
      <c r="A31" s="137" t="s">
        <v>172</v>
      </c>
      <c r="B31" s="42" t="s">
        <v>156</v>
      </c>
      <c r="C31" s="31" t="s">
        <v>173</v>
      </c>
      <c r="D31" s="42" t="s">
        <v>146</v>
      </c>
      <c r="E31" s="42" t="s">
        <v>151</v>
      </c>
      <c r="F31" s="42" t="s">
        <v>174</v>
      </c>
      <c r="G31" s="138">
        <v>16.63</v>
      </c>
      <c r="H31" s="129">
        <f t="shared" si="0"/>
        <v>6.24</v>
      </c>
    </row>
    <row r="32" spans="1:8" ht="25.5">
      <c r="A32" s="137" t="s">
        <v>175</v>
      </c>
      <c r="B32" s="42" t="s">
        <v>156</v>
      </c>
      <c r="C32" s="31" t="s">
        <v>176</v>
      </c>
      <c r="D32" s="42" t="s">
        <v>146</v>
      </c>
      <c r="E32" s="42" t="s">
        <v>151</v>
      </c>
      <c r="F32" s="42" t="s">
        <v>164</v>
      </c>
      <c r="G32" s="139"/>
      <c r="H32" s="140"/>
    </row>
    <row r="33" spans="1:8" ht="25.5">
      <c r="A33" s="137" t="s">
        <v>177</v>
      </c>
      <c r="B33" s="42" t="s">
        <v>156</v>
      </c>
      <c r="C33" s="31" t="s">
        <v>178</v>
      </c>
      <c r="D33" s="42" t="s">
        <v>146</v>
      </c>
      <c r="E33" s="42" t="s">
        <v>151</v>
      </c>
      <c r="F33" s="42" t="s">
        <v>164</v>
      </c>
      <c r="G33" s="139"/>
      <c r="H33" s="140"/>
    </row>
    <row r="34" spans="1:8">
      <c r="A34" s="342" t="s">
        <v>179</v>
      </c>
      <c r="B34" s="343"/>
      <c r="C34" s="344"/>
      <c r="D34" s="344"/>
      <c r="E34" s="344"/>
      <c r="F34" s="344"/>
      <c r="G34" s="344"/>
      <c r="H34" s="141"/>
    </row>
    <row r="35" spans="1:8">
      <c r="A35" s="342" t="s">
        <v>180</v>
      </c>
      <c r="B35" s="343"/>
      <c r="C35" s="344"/>
      <c r="D35" s="344"/>
      <c r="E35" s="344"/>
      <c r="F35" s="344"/>
      <c r="G35" s="344"/>
      <c r="H35" s="141">
        <f>H25+H26+H27+H28+H29+H30+H31</f>
        <v>112.52</v>
      </c>
    </row>
    <row r="36" spans="1:8">
      <c r="A36" s="342" t="s">
        <v>181</v>
      </c>
      <c r="B36" s="343"/>
      <c r="C36" s="344"/>
      <c r="D36" s="344"/>
      <c r="E36" s="344"/>
      <c r="F36" s="344"/>
      <c r="G36" s="344"/>
      <c r="H36" s="141">
        <v>0</v>
      </c>
    </row>
    <row r="37" spans="1:8">
      <c r="A37" s="348" t="s">
        <v>182</v>
      </c>
      <c r="B37" s="349"/>
      <c r="C37" s="350"/>
      <c r="D37" s="350"/>
      <c r="E37" s="350"/>
      <c r="F37" s="350"/>
      <c r="G37" s="350"/>
      <c r="H37" s="142">
        <f>H34+H35+H36</f>
        <v>112.52</v>
      </c>
    </row>
    <row r="38" spans="1:8">
      <c r="A38" s="345" t="s">
        <v>148</v>
      </c>
      <c r="B38" s="346"/>
      <c r="C38" s="346"/>
      <c r="D38" s="346"/>
      <c r="E38" s="346"/>
      <c r="F38" s="346"/>
      <c r="G38" s="346"/>
      <c r="H38" s="347"/>
    </row>
    <row r="39" spans="1:8" ht="30" customHeight="1">
      <c r="A39" s="337" t="s">
        <v>183</v>
      </c>
      <c r="B39" s="338"/>
      <c r="C39" s="338"/>
      <c r="D39" s="338"/>
      <c r="E39" s="338"/>
      <c r="F39" s="338"/>
      <c r="G39" s="338"/>
      <c r="H39" s="339"/>
    </row>
    <row r="40" spans="1:8">
      <c r="A40" s="143"/>
      <c r="B40" s="144"/>
      <c r="C40" s="144"/>
      <c r="D40" s="144"/>
      <c r="E40" s="144"/>
      <c r="F40" s="144"/>
      <c r="G40" s="144"/>
      <c r="H40" s="145"/>
    </row>
    <row r="41" spans="1:8">
      <c r="A41" s="337" t="s">
        <v>184</v>
      </c>
      <c r="B41" s="338"/>
      <c r="C41" s="338"/>
      <c r="D41" s="338"/>
      <c r="E41" s="338"/>
      <c r="F41" s="338"/>
      <c r="G41" s="338"/>
      <c r="H41" s="339"/>
    </row>
    <row r="42" spans="1:8" ht="13.5" thickBot="1">
      <c r="A42" s="334" t="s">
        <v>549</v>
      </c>
      <c r="B42" s="335"/>
      <c r="C42" s="335"/>
      <c r="D42" s="335"/>
      <c r="E42" s="335"/>
      <c r="F42" s="335"/>
      <c r="G42" s="335"/>
      <c r="H42" s="336"/>
    </row>
    <row r="43" spans="1:8" ht="13.5" thickBot="1"/>
    <row r="44" spans="1:8" ht="25.5">
      <c r="A44" s="351" t="s">
        <v>122</v>
      </c>
      <c r="B44" s="352"/>
      <c r="C44" s="100" t="s">
        <v>123</v>
      </c>
      <c r="D44" s="100" t="s">
        <v>124</v>
      </c>
      <c r="E44" s="100" t="s">
        <v>125</v>
      </c>
      <c r="F44" s="101" t="s">
        <v>126</v>
      </c>
      <c r="G44" s="133" t="s">
        <v>160</v>
      </c>
      <c r="H44" s="103" t="s">
        <v>128</v>
      </c>
    </row>
    <row r="45" spans="1:8" ht="51">
      <c r="A45" s="104" t="s">
        <v>129</v>
      </c>
      <c r="B45" s="105" t="s">
        <v>130</v>
      </c>
      <c r="C45" s="309" t="s">
        <v>580</v>
      </c>
      <c r="D45" s="106"/>
      <c r="E45" s="105" t="s">
        <v>45</v>
      </c>
      <c r="F45" s="107"/>
      <c r="G45" s="108"/>
      <c r="H45" s="109"/>
    </row>
    <row r="46" spans="1:8" ht="25.5">
      <c r="A46" s="119" t="s">
        <v>161</v>
      </c>
      <c r="B46" s="30" t="s">
        <v>156</v>
      </c>
      <c r="C46" s="31" t="s">
        <v>561</v>
      </c>
      <c r="D46" s="249" t="s">
        <v>146</v>
      </c>
      <c r="E46" s="30" t="s">
        <v>20</v>
      </c>
      <c r="F46" s="30" t="s">
        <v>567</v>
      </c>
      <c r="G46" s="138">
        <v>7.48</v>
      </c>
      <c r="H46" s="116">
        <f>ROUND(F46*G46,2)</f>
        <v>6.62</v>
      </c>
    </row>
    <row r="47" spans="1:8" ht="25.5">
      <c r="A47" s="119" t="s">
        <v>163</v>
      </c>
      <c r="B47" s="30" t="s">
        <v>156</v>
      </c>
      <c r="C47" s="31" t="s">
        <v>562</v>
      </c>
      <c r="D47" s="249" t="s">
        <v>146</v>
      </c>
      <c r="E47" s="30" t="s">
        <v>45</v>
      </c>
      <c r="F47" s="30" t="s">
        <v>164</v>
      </c>
      <c r="G47" s="138">
        <v>4.95</v>
      </c>
      <c r="H47" s="116">
        <f t="shared" ref="H47:H53" si="1">ROUND(F47*G47,2)</f>
        <v>4.95</v>
      </c>
    </row>
    <row r="48" spans="1:8" ht="38.25">
      <c r="A48" s="119" t="s">
        <v>165</v>
      </c>
      <c r="B48" s="30" t="s">
        <v>156</v>
      </c>
      <c r="C48" s="31" t="s">
        <v>563</v>
      </c>
      <c r="D48" s="249" t="s">
        <v>146</v>
      </c>
      <c r="E48" s="30" t="s">
        <v>20</v>
      </c>
      <c r="F48" s="30" t="s">
        <v>567</v>
      </c>
      <c r="G48" s="138">
        <v>14.02</v>
      </c>
      <c r="H48" s="116">
        <f t="shared" si="1"/>
        <v>12.41</v>
      </c>
    </row>
    <row r="49" spans="1:8" ht="38.25">
      <c r="A49" s="119" t="s">
        <v>568</v>
      </c>
      <c r="B49" s="30" t="s">
        <v>156</v>
      </c>
      <c r="C49" s="31" t="s">
        <v>569</v>
      </c>
      <c r="D49" s="249" t="s">
        <v>146</v>
      </c>
      <c r="E49" s="30" t="s">
        <v>20</v>
      </c>
      <c r="F49" s="30" t="s">
        <v>570</v>
      </c>
      <c r="G49" s="310">
        <v>8.1</v>
      </c>
      <c r="H49" s="116">
        <f t="shared" si="1"/>
        <v>13.07</v>
      </c>
    </row>
    <row r="50" spans="1:8" ht="38.25">
      <c r="A50" s="119" t="s">
        <v>571</v>
      </c>
      <c r="B50" s="30" t="s">
        <v>156</v>
      </c>
      <c r="C50" s="54" t="s">
        <v>572</v>
      </c>
      <c r="D50" s="249" t="s">
        <v>146</v>
      </c>
      <c r="E50" s="30" t="s">
        <v>20</v>
      </c>
      <c r="F50" s="30" t="s">
        <v>567</v>
      </c>
      <c r="G50" s="310">
        <v>10.7</v>
      </c>
      <c r="H50" s="116">
        <f t="shared" si="1"/>
        <v>9.4700000000000006</v>
      </c>
    </row>
    <row r="51" spans="1:8" ht="38.25">
      <c r="A51" s="119" t="s">
        <v>573</v>
      </c>
      <c r="B51" s="30" t="s">
        <v>156</v>
      </c>
      <c r="C51" s="54" t="s">
        <v>574</v>
      </c>
      <c r="D51" s="249" t="s">
        <v>146</v>
      </c>
      <c r="E51" s="30" t="s">
        <v>20</v>
      </c>
      <c r="F51" s="30" t="s">
        <v>575</v>
      </c>
      <c r="G51" s="310">
        <v>3.85</v>
      </c>
      <c r="H51" s="116">
        <f t="shared" si="1"/>
        <v>40.54</v>
      </c>
    </row>
    <row r="52" spans="1:8" ht="25.5">
      <c r="A52" s="119" t="s">
        <v>175</v>
      </c>
      <c r="B52" s="30" t="s">
        <v>156</v>
      </c>
      <c r="C52" s="54" t="s">
        <v>576</v>
      </c>
      <c r="D52" s="249" t="s">
        <v>146</v>
      </c>
      <c r="E52" s="30" t="s">
        <v>45</v>
      </c>
      <c r="F52" s="30" t="s">
        <v>164</v>
      </c>
      <c r="G52" s="310">
        <v>17.79</v>
      </c>
      <c r="H52" s="116">
        <f t="shared" si="1"/>
        <v>17.79</v>
      </c>
    </row>
    <row r="53" spans="1:8" ht="25.5">
      <c r="A53" s="119">
        <v>92004</v>
      </c>
      <c r="B53" s="30" t="s">
        <v>156</v>
      </c>
      <c r="C53" s="31" t="s">
        <v>579</v>
      </c>
      <c r="D53" s="249" t="s">
        <v>146</v>
      </c>
      <c r="E53" s="30" t="s">
        <v>45</v>
      </c>
      <c r="F53" s="30" t="s">
        <v>164</v>
      </c>
      <c r="G53" s="310">
        <v>53.45</v>
      </c>
      <c r="H53" s="116">
        <f t="shared" si="1"/>
        <v>53.45</v>
      </c>
    </row>
    <row r="54" spans="1:8">
      <c r="A54" s="380" t="s">
        <v>179</v>
      </c>
      <c r="B54" s="381"/>
      <c r="C54" s="382"/>
      <c r="D54" s="382"/>
      <c r="E54" s="382"/>
      <c r="F54" s="382"/>
      <c r="G54" s="382"/>
      <c r="H54" s="121"/>
    </row>
    <row r="55" spans="1:8">
      <c r="A55" s="380" t="s">
        <v>180</v>
      </c>
      <c r="B55" s="381"/>
      <c r="C55" s="382"/>
      <c r="D55" s="382"/>
      <c r="E55" s="382"/>
      <c r="F55" s="382"/>
      <c r="G55" s="382"/>
      <c r="H55" s="121">
        <f>SUM(H46:H53)</f>
        <v>158.30000000000001</v>
      </c>
    </row>
    <row r="56" spans="1:8">
      <c r="A56" s="380" t="s">
        <v>577</v>
      </c>
      <c r="B56" s="381"/>
      <c r="C56" s="382"/>
      <c r="D56" s="382"/>
      <c r="E56" s="382"/>
      <c r="F56" s="382"/>
      <c r="G56" s="382"/>
      <c r="H56" s="121">
        <v>0</v>
      </c>
    </row>
    <row r="57" spans="1:8">
      <c r="A57" s="383" t="s">
        <v>182</v>
      </c>
      <c r="B57" s="384"/>
      <c r="C57" s="385"/>
      <c r="D57" s="385"/>
      <c r="E57" s="385"/>
      <c r="F57" s="385"/>
      <c r="G57" s="385"/>
      <c r="H57" s="122">
        <f>ROUND((H54+H55+H56),2)</f>
        <v>158.30000000000001</v>
      </c>
    </row>
    <row r="58" spans="1:8">
      <c r="A58" s="367" t="s">
        <v>148</v>
      </c>
      <c r="B58" s="368"/>
      <c r="C58" s="368"/>
      <c r="D58" s="368"/>
      <c r="E58" s="368"/>
      <c r="F58" s="368"/>
      <c r="G58" s="368"/>
      <c r="H58" s="369"/>
    </row>
    <row r="59" spans="1:8" ht="28.9" customHeight="1">
      <c r="A59" s="353" t="s">
        <v>578</v>
      </c>
      <c r="B59" s="354"/>
      <c r="C59" s="354"/>
      <c r="D59" s="354"/>
      <c r="E59" s="354"/>
      <c r="F59" s="354"/>
      <c r="G59" s="354"/>
      <c r="H59" s="355"/>
    </row>
    <row r="60" spans="1:8">
      <c r="A60" s="250"/>
      <c r="B60" s="251"/>
      <c r="C60" s="251"/>
      <c r="D60" s="251"/>
      <c r="E60" s="251"/>
      <c r="F60" s="251"/>
      <c r="G60" s="251"/>
      <c r="H60" s="252"/>
    </row>
    <row r="61" spans="1:8">
      <c r="A61" s="386" t="s">
        <v>465</v>
      </c>
      <c r="B61" s="387"/>
      <c r="C61" s="387"/>
      <c r="D61" s="387"/>
      <c r="E61" s="387"/>
      <c r="F61" s="387"/>
      <c r="G61" s="387"/>
      <c r="H61" s="388"/>
    </row>
    <row r="62" spans="1:8" ht="13.5" thickBot="1">
      <c r="A62" s="334" t="s">
        <v>549</v>
      </c>
      <c r="B62" s="335"/>
      <c r="C62" s="335"/>
      <c r="D62" s="335"/>
      <c r="E62" s="335"/>
      <c r="F62" s="335"/>
      <c r="G62" s="335"/>
      <c r="H62" s="336"/>
    </row>
    <row r="63" spans="1:8" ht="13.5" thickBot="1"/>
    <row r="64" spans="1:8" ht="25.5">
      <c r="A64" s="340" t="s">
        <v>122</v>
      </c>
      <c r="B64" s="341"/>
      <c r="C64" s="100" t="s">
        <v>123</v>
      </c>
      <c r="D64" s="100" t="s">
        <v>124</v>
      </c>
      <c r="E64" s="100" t="s">
        <v>125</v>
      </c>
      <c r="F64" s="101" t="s">
        <v>126</v>
      </c>
      <c r="G64" s="133" t="s">
        <v>160</v>
      </c>
      <c r="H64" s="131" t="s">
        <v>128</v>
      </c>
    </row>
    <row r="65" spans="1:8" ht="38.25">
      <c r="A65" s="104" t="s">
        <v>129</v>
      </c>
      <c r="B65" s="105" t="s">
        <v>130</v>
      </c>
      <c r="C65" s="134" t="s">
        <v>279</v>
      </c>
      <c r="D65" s="105"/>
      <c r="E65" s="105" t="s">
        <v>45</v>
      </c>
      <c r="F65" s="107"/>
      <c r="G65" s="135"/>
      <c r="H65" s="136"/>
    </row>
    <row r="66" spans="1:8" ht="25.5">
      <c r="A66" s="156" t="s">
        <v>581</v>
      </c>
      <c r="B66" s="150" t="s">
        <v>153</v>
      </c>
      <c r="C66" s="124" t="s">
        <v>415</v>
      </c>
      <c r="D66" s="42" t="s">
        <v>146</v>
      </c>
      <c r="E66" s="154" t="s">
        <v>151</v>
      </c>
      <c r="F66" s="155">
        <v>2</v>
      </c>
      <c r="G66" s="138">
        <v>4</v>
      </c>
      <c r="H66" s="239">
        <f t="shared" ref="H66:H71" si="2">ROUND(G66*F66,2)</f>
        <v>8</v>
      </c>
    </row>
    <row r="67" spans="1:8" ht="25.5">
      <c r="A67" s="156" t="s">
        <v>191</v>
      </c>
      <c r="B67" s="130" t="s">
        <v>305</v>
      </c>
      <c r="C67" s="124" t="s">
        <v>192</v>
      </c>
      <c r="D67" s="42" t="s">
        <v>134</v>
      </c>
      <c r="E67" s="154" t="s">
        <v>135</v>
      </c>
      <c r="F67" s="155">
        <v>2.8</v>
      </c>
      <c r="G67" s="138">
        <v>24.7</v>
      </c>
      <c r="H67" s="239">
        <f t="shared" si="2"/>
        <v>69.16</v>
      </c>
    </row>
    <row r="68" spans="1:8" ht="25.5">
      <c r="A68" s="156" t="s">
        <v>583</v>
      </c>
      <c r="B68" s="150" t="s">
        <v>153</v>
      </c>
      <c r="C68" s="124" t="s">
        <v>416</v>
      </c>
      <c r="D68" s="42" t="s">
        <v>146</v>
      </c>
      <c r="E68" s="154" t="s">
        <v>151</v>
      </c>
      <c r="F68" s="155">
        <v>1</v>
      </c>
      <c r="G68" s="138">
        <v>5.82</v>
      </c>
      <c r="H68" s="239">
        <f t="shared" si="2"/>
        <v>5.82</v>
      </c>
    </row>
    <row r="69" spans="1:8">
      <c r="A69" s="156" t="s">
        <v>136</v>
      </c>
      <c r="B69" s="150" t="s">
        <v>19</v>
      </c>
      <c r="C69" s="124" t="s">
        <v>137</v>
      </c>
      <c r="D69" s="42" t="s">
        <v>134</v>
      </c>
      <c r="E69" s="154" t="s">
        <v>135</v>
      </c>
      <c r="F69" s="155">
        <v>2.9</v>
      </c>
      <c r="G69" s="138">
        <v>20.28</v>
      </c>
      <c r="H69" s="239">
        <f t="shared" si="2"/>
        <v>58.81</v>
      </c>
    </row>
    <row r="70" spans="1:8" ht="25.5">
      <c r="A70" s="156" t="s">
        <v>582</v>
      </c>
      <c r="B70" s="150" t="s">
        <v>153</v>
      </c>
      <c r="C70" s="124" t="s">
        <v>417</v>
      </c>
      <c r="D70" s="42" t="s">
        <v>146</v>
      </c>
      <c r="E70" s="154" t="s">
        <v>20</v>
      </c>
      <c r="F70" s="155">
        <v>2</v>
      </c>
      <c r="G70" s="138">
        <v>10.45</v>
      </c>
      <c r="H70" s="239">
        <f t="shared" si="2"/>
        <v>20.9</v>
      </c>
    </row>
    <row r="71" spans="1:8" ht="25.5">
      <c r="A71" s="111" t="s">
        <v>186</v>
      </c>
      <c r="B71" s="150" t="s">
        <v>145</v>
      </c>
      <c r="C71" s="124" t="s">
        <v>187</v>
      </c>
      <c r="D71" s="42" t="s">
        <v>146</v>
      </c>
      <c r="E71" s="154" t="s">
        <v>151</v>
      </c>
      <c r="F71" s="155">
        <v>0.2</v>
      </c>
      <c r="G71" s="138">
        <v>23.81</v>
      </c>
      <c r="H71" s="239">
        <f t="shared" si="2"/>
        <v>4.76</v>
      </c>
    </row>
    <row r="72" spans="1:8">
      <c r="A72" s="342" t="s">
        <v>179</v>
      </c>
      <c r="B72" s="343"/>
      <c r="C72" s="344"/>
      <c r="D72" s="344"/>
      <c r="E72" s="344"/>
      <c r="F72" s="344"/>
      <c r="G72" s="344"/>
      <c r="H72" s="141">
        <f>H67+H69</f>
        <v>127.97</v>
      </c>
    </row>
    <row r="73" spans="1:8">
      <c r="A73" s="342" t="s">
        <v>180</v>
      </c>
      <c r="B73" s="343"/>
      <c r="C73" s="344"/>
      <c r="D73" s="344"/>
      <c r="E73" s="344"/>
      <c r="F73" s="344"/>
      <c r="G73" s="344"/>
      <c r="H73" s="141">
        <f>H66+H68+H70+H71</f>
        <v>39.479999999999997</v>
      </c>
    </row>
    <row r="74" spans="1:8">
      <c r="A74" s="342" t="s">
        <v>181</v>
      </c>
      <c r="B74" s="343"/>
      <c r="C74" s="344"/>
      <c r="D74" s="344"/>
      <c r="E74" s="344"/>
      <c r="F74" s="344"/>
      <c r="G74" s="344"/>
      <c r="H74" s="141">
        <v>0</v>
      </c>
    </row>
    <row r="75" spans="1:8">
      <c r="A75" s="348" t="s">
        <v>182</v>
      </c>
      <c r="B75" s="349"/>
      <c r="C75" s="350"/>
      <c r="D75" s="350"/>
      <c r="E75" s="350"/>
      <c r="F75" s="350"/>
      <c r="G75" s="350"/>
      <c r="H75" s="142">
        <f>H72+H73+H74</f>
        <v>167.45</v>
      </c>
    </row>
    <row r="76" spans="1:8" ht="13.9" customHeight="1">
      <c r="A76" s="345" t="s">
        <v>148</v>
      </c>
      <c r="B76" s="346"/>
      <c r="C76" s="346"/>
      <c r="D76" s="346"/>
      <c r="E76" s="346"/>
      <c r="F76" s="346"/>
      <c r="G76" s="346"/>
      <c r="H76" s="347"/>
    </row>
    <row r="77" spans="1:8" ht="27" customHeight="1">
      <c r="A77" s="337" t="s">
        <v>418</v>
      </c>
      <c r="B77" s="338"/>
      <c r="C77" s="338"/>
      <c r="D77" s="338"/>
      <c r="E77" s="338"/>
      <c r="F77" s="338"/>
      <c r="G77" s="338"/>
      <c r="H77" s="339"/>
    </row>
    <row r="78" spans="1:8" ht="13.9" customHeight="1">
      <c r="A78" s="143"/>
      <c r="B78" s="144"/>
      <c r="C78" s="144"/>
      <c r="D78" s="144"/>
      <c r="E78" s="144"/>
      <c r="F78" s="144"/>
      <c r="G78" s="144"/>
      <c r="H78" s="145"/>
    </row>
    <row r="79" spans="1:8" ht="13.9" customHeight="1">
      <c r="A79" s="337" t="s">
        <v>202</v>
      </c>
      <c r="B79" s="338"/>
      <c r="C79" s="338"/>
      <c r="D79" s="338"/>
      <c r="E79" s="338"/>
      <c r="F79" s="338"/>
      <c r="G79" s="338"/>
      <c r="H79" s="339"/>
    </row>
    <row r="80" spans="1:8" ht="13.9" customHeight="1" thickBot="1">
      <c r="A80" s="334" t="s">
        <v>549</v>
      </c>
      <c r="B80" s="335"/>
      <c r="C80" s="335"/>
      <c r="D80" s="335"/>
      <c r="E80" s="335"/>
      <c r="F80" s="335"/>
      <c r="G80" s="335"/>
      <c r="H80" s="336"/>
    </row>
    <row r="81" spans="1:8" ht="13.5" thickBot="1">
      <c r="A81" s="240"/>
      <c r="B81" s="241"/>
      <c r="C81" s="241"/>
      <c r="D81" s="241"/>
      <c r="E81" s="241"/>
      <c r="F81" s="242"/>
      <c r="G81" s="243"/>
      <c r="H81" s="244"/>
    </row>
    <row r="82" spans="1:8" ht="36" customHeight="1">
      <c r="A82" s="340" t="s">
        <v>122</v>
      </c>
      <c r="B82" s="341"/>
      <c r="C82" s="100" t="s">
        <v>123</v>
      </c>
      <c r="D82" s="100" t="s">
        <v>124</v>
      </c>
      <c r="E82" s="100" t="s">
        <v>125</v>
      </c>
      <c r="F82" s="101" t="s">
        <v>126</v>
      </c>
      <c r="G82" s="133" t="s">
        <v>160</v>
      </c>
      <c r="H82" s="131" t="s">
        <v>128</v>
      </c>
    </row>
    <row r="83" spans="1:8" ht="25.5">
      <c r="A83" s="104" t="s">
        <v>129</v>
      </c>
      <c r="B83" s="105" t="s">
        <v>130</v>
      </c>
      <c r="C83" s="134" t="s">
        <v>103</v>
      </c>
      <c r="D83" s="105"/>
      <c r="E83" s="105" t="s">
        <v>45</v>
      </c>
      <c r="F83" s="107"/>
      <c r="G83" s="135"/>
      <c r="H83" s="136"/>
    </row>
    <row r="84" spans="1:8" ht="25.5">
      <c r="A84" s="149" t="s">
        <v>584</v>
      </c>
      <c r="B84" s="150" t="s">
        <v>145</v>
      </c>
      <c r="C84" s="151" t="s">
        <v>185</v>
      </c>
      <c r="D84" s="42" t="s">
        <v>146</v>
      </c>
      <c r="E84" s="152" t="s">
        <v>151</v>
      </c>
      <c r="F84" s="153">
        <v>0.15</v>
      </c>
      <c r="G84" s="138">
        <v>57.7</v>
      </c>
      <c r="H84" s="239">
        <f>ROUND(G84*F84,2)</f>
        <v>8.66</v>
      </c>
    </row>
    <row r="85" spans="1:8" ht="25.5">
      <c r="A85" s="111" t="s">
        <v>186</v>
      </c>
      <c r="B85" s="150" t="s">
        <v>145</v>
      </c>
      <c r="C85" s="124" t="s">
        <v>187</v>
      </c>
      <c r="D85" s="42" t="s">
        <v>146</v>
      </c>
      <c r="E85" s="154" t="s">
        <v>151</v>
      </c>
      <c r="F85" s="155">
        <v>0.15</v>
      </c>
      <c r="G85" s="138">
        <v>23.81</v>
      </c>
      <c r="H85" s="239">
        <f t="shared" ref="H85:H93" si="3">ROUND(G85*F85,2)</f>
        <v>3.57</v>
      </c>
    </row>
    <row r="86" spans="1:8" ht="25.5">
      <c r="A86" s="156" t="s">
        <v>188</v>
      </c>
      <c r="B86" s="150" t="s">
        <v>145</v>
      </c>
      <c r="C86" s="124" t="s">
        <v>189</v>
      </c>
      <c r="D86" s="42" t="s">
        <v>146</v>
      </c>
      <c r="E86" s="154" t="s">
        <v>151</v>
      </c>
      <c r="F86" s="155">
        <v>2.3E-2</v>
      </c>
      <c r="G86" s="138">
        <v>65.38</v>
      </c>
      <c r="H86" s="239">
        <f t="shared" si="3"/>
        <v>1.5</v>
      </c>
    </row>
    <row r="87" spans="1:8" ht="25.5">
      <c r="A87" s="156" t="s">
        <v>585</v>
      </c>
      <c r="B87" s="150" t="s">
        <v>145</v>
      </c>
      <c r="C87" s="124" t="s">
        <v>190</v>
      </c>
      <c r="D87" s="42" t="s">
        <v>146</v>
      </c>
      <c r="E87" s="154" t="s">
        <v>147</v>
      </c>
      <c r="F87" s="155">
        <v>0.05</v>
      </c>
      <c r="G87" s="138">
        <v>20.010000000000002</v>
      </c>
      <c r="H87" s="239">
        <f t="shared" si="3"/>
        <v>1</v>
      </c>
    </row>
    <row r="88" spans="1:8" ht="25.5">
      <c r="A88" s="156" t="s">
        <v>191</v>
      </c>
      <c r="B88" s="150" t="s">
        <v>19</v>
      </c>
      <c r="C88" s="124" t="s">
        <v>192</v>
      </c>
      <c r="D88" s="42" t="s">
        <v>134</v>
      </c>
      <c r="E88" s="154" t="s">
        <v>135</v>
      </c>
      <c r="F88" s="155">
        <v>0.3</v>
      </c>
      <c r="G88" s="138">
        <v>24.7</v>
      </c>
      <c r="H88" s="239">
        <f t="shared" si="3"/>
        <v>7.41</v>
      </c>
    </row>
    <row r="89" spans="1:8" ht="25.5">
      <c r="A89" s="156" t="s">
        <v>193</v>
      </c>
      <c r="B89" s="150" t="s">
        <v>145</v>
      </c>
      <c r="C89" s="124" t="s">
        <v>194</v>
      </c>
      <c r="D89" s="42" t="s">
        <v>146</v>
      </c>
      <c r="E89" s="154" t="s">
        <v>151</v>
      </c>
      <c r="F89" s="155">
        <v>3</v>
      </c>
      <c r="G89" s="138">
        <v>2.65</v>
      </c>
      <c r="H89" s="239">
        <f t="shared" si="3"/>
        <v>7.95</v>
      </c>
    </row>
    <row r="90" spans="1:8" ht="25.5">
      <c r="A90" s="156" t="s">
        <v>195</v>
      </c>
      <c r="B90" s="150" t="s">
        <v>145</v>
      </c>
      <c r="C90" s="124" t="s">
        <v>196</v>
      </c>
      <c r="D90" s="42" t="s">
        <v>146</v>
      </c>
      <c r="E90" s="154" t="s">
        <v>151</v>
      </c>
      <c r="F90" s="155">
        <v>0.2</v>
      </c>
      <c r="G90" s="138">
        <v>0.78</v>
      </c>
      <c r="H90" s="239">
        <f t="shared" si="3"/>
        <v>0.16</v>
      </c>
    </row>
    <row r="91" spans="1:8">
      <c r="A91" s="156" t="s">
        <v>136</v>
      </c>
      <c r="B91" s="150" t="s">
        <v>19</v>
      </c>
      <c r="C91" s="124" t="s">
        <v>137</v>
      </c>
      <c r="D91" s="42" t="s">
        <v>134</v>
      </c>
      <c r="E91" s="154" t="s">
        <v>135</v>
      </c>
      <c r="F91" s="155">
        <v>0.3</v>
      </c>
      <c r="G91" s="138">
        <v>20.28</v>
      </c>
      <c r="H91" s="239">
        <f t="shared" si="3"/>
        <v>6.08</v>
      </c>
    </row>
    <row r="92" spans="1:8" ht="25.5">
      <c r="A92" s="156" t="s">
        <v>197</v>
      </c>
      <c r="B92" s="150" t="s">
        <v>145</v>
      </c>
      <c r="C92" s="124" t="s">
        <v>198</v>
      </c>
      <c r="D92" s="42" t="s">
        <v>146</v>
      </c>
      <c r="E92" s="154" t="s">
        <v>151</v>
      </c>
      <c r="F92" s="155">
        <v>1</v>
      </c>
      <c r="G92" s="138">
        <v>5.27</v>
      </c>
      <c r="H92" s="239">
        <f t="shared" si="3"/>
        <v>5.27</v>
      </c>
    </row>
    <row r="93" spans="1:8" ht="25.5">
      <c r="A93" s="156" t="s">
        <v>199</v>
      </c>
      <c r="B93" s="150" t="s">
        <v>145</v>
      </c>
      <c r="C93" s="124" t="s">
        <v>200</v>
      </c>
      <c r="D93" s="42" t="s">
        <v>146</v>
      </c>
      <c r="E93" s="154" t="s">
        <v>20</v>
      </c>
      <c r="F93" s="155">
        <v>5</v>
      </c>
      <c r="G93" s="138">
        <v>7.54</v>
      </c>
      <c r="H93" s="239">
        <f t="shared" si="3"/>
        <v>37.700000000000003</v>
      </c>
    </row>
    <row r="94" spans="1:8">
      <c r="A94" s="342" t="s">
        <v>179</v>
      </c>
      <c r="B94" s="343"/>
      <c r="C94" s="344"/>
      <c r="D94" s="344"/>
      <c r="E94" s="344"/>
      <c r="F94" s="344"/>
      <c r="G94" s="344"/>
      <c r="H94" s="141">
        <f>H88+H91</f>
        <v>13.49</v>
      </c>
    </row>
    <row r="95" spans="1:8">
      <c r="A95" s="342" t="s">
        <v>180</v>
      </c>
      <c r="B95" s="343"/>
      <c r="C95" s="344"/>
      <c r="D95" s="344"/>
      <c r="E95" s="344"/>
      <c r="F95" s="344"/>
      <c r="G95" s="344"/>
      <c r="H95" s="141">
        <f>H84+H85+H86+H87+H89+H90+H92+H93</f>
        <v>65.81</v>
      </c>
    </row>
    <row r="96" spans="1:8">
      <c r="A96" s="342" t="s">
        <v>181</v>
      </c>
      <c r="B96" s="343"/>
      <c r="C96" s="344"/>
      <c r="D96" s="344"/>
      <c r="E96" s="344"/>
      <c r="F96" s="344"/>
      <c r="G96" s="344"/>
      <c r="H96" s="141">
        <v>0</v>
      </c>
    </row>
    <row r="97" spans="1:8">
      <c r="A97" s="348" t="s">
        <v>182</v>
      </c>
      <c r="B97" s="349"/>
      <c r="C97" s="350"/>
      <c r="D97" s="350"/>
      <c r="E97" s="350"/>
      <c r="F97" s="350"/>
      <c r="G97" s="350"/>
      <c r="H97" s="142">
        <f>H94+H95+H96</f>
        <v>79.3</v>
      </c>
    </row>
    <row r="98" spans="1:8">
      <c r="A98" s="345" t="s">
        <v>148</v>
      </c>
      <c r="B98" s="346"/>
      <c r="C98" s="346"/>
      <c r="D98" s="346"/>
      <c r="E98" s="346"/>
      <c r="F98" s="346"/>
      <c r="G98" s="346"/>
      <c r="H98" s="347"/>
    </row>
    <row r="99" spans="1:8">
      <c r="A99" s="376" t="s">
        <v>201</v>
      </c>
      <c r="B99" s="377"/>
      <c r="C99" s="377"/>
      <c r="D99" s="377"/>
      <c r="E99" s="377"/>
      <c r="F99" s="377"/>
      <c r="G99" s="377"/>
      <c r="H99" s="378"/>
    </row>
    <row r="100" spans="1:8">
      <c r="A100" s="143"/>
      <c r="B100" s="144"/>
      <c r="C100" s="144"/>
      <c r="D100" s="144"/>
      <c r="E100" s="144"/>
      <c r="F100" s="144"/>
      <c r="G100" s="144"/>
      <c r="H100" s="145"/>
    </row>
    <row r="101" spans="1:8">
      <c r="A101" s="337" t="s">
        <v>202</v>
      </c>
      <c r="B101" s="338"/>
      <c r="C101" s="338"/>
      <c r="D101" s="338"/>
      <c r="E101" s="338"/>
      <c r="F101" s="338"/>
      <c r="G101" s="338"/>
      <c r="H101" s="339"/>
    </row>
    <row r="102" spans="1:8" ht="13.5" thickBot="1">
      <c r="A102" s="334" t="s">
        <v>549</v>
      </c>
      <c r="B102" s="335"/>
      <c r="C102" s="335"/>
      <c r="D102" s="335"/>
      <c r="E102" s="335"/>
      <c r="F102" s="335"/>
      <c r="G102" s="335"/>
      <c r="H102" s="336"/>
    </row>
    <row r="103" spans="1:8" ht="13.5" thickBot="1"/>
    <row r="104" spans="1:8" ht="25.5">
      <c r="A104" s="351" t="s">
        <v>122</v>
      </c>
      <c r="B104" s="352"/>
      <c r="C104" s="100" t="s">
        <v>123</v>
      </c>
      <c r="D104" s="100" t="s">
        <v>124</v>
      </c>
      <c r="E104" s="100" t="s">
        <v>125</v>
      </c>
      <c r="F104" s="101" t="s">
        <v>126</v>
      </c>
      <c r="G104" s="102" t="s">
        <v>127</v>
      </c>
      <c r="H104" s="103" t="s">
        <v>128</v>
      </c>
    </row>
    <row r="105" spans="1:8" ht="25.5">
      <c r="A105" s="123" t="s">
        <v>149</v>
      </c>
      <c r="B105" s="105" t="s">
        <v>150</v>
      </c>
      <c r="C105" s="87" t="s">
        <v>281</v>
      </c>
      <c r="D105" s="106"/>
      <c r="E105" s="105" t="s">
        <v>17</v>
      </c>
      <c r="F105" s="107"/>
      <c r="G105" s="108"/>
      <c r="H105" s="109"/>
    </row>
    <row r="106" spans="1:8" ht="25.5">
      <c r="A106" s="128" t="s">
        <v>436</v>
      </c>
      <c r="B106" s="111" t="s">
        <v>145</v>
      </c>
      <c r="C106" s="54" t="s">
        <v>437</v>
      </c>
      <c r="D106" s="112" t="s">
        <v>146</v>
      </c>
      <c r="E106" s="125" t="s">
        <v>45</v>
      </c>
      <c r="F106" s="126">
        <v>6</v>
      </c>
      <c r="G106" s="115">
        <v>0.98</v>
      </c>
      <c r="H106" s="127">
        <f>ROUND(G106*F106,2)</f>
        <v>5.88</v>
      </c>
    </row>
    <row r="107" spans="1:8" ht="38.25">
      <c r="A107" s="128" t="s">
        <v>438</v>
      </c>
      <c r="B107" s="111" t="s">
        <v>145</v>
      </c>
      <c r="C107" s="54" t="s">
        <v>439</v>
      </c>
      <c r="D107" s="112" t="s">
        <v>146</v>
      </c>
      <c r="E107" s="125" t="s">
        <v>17</v>
      </c>
      <c r="F107" s="126">
        <v>1.0049999999999999</v>
      </c>
      <c r="G107" s="115">
        <v>603.77</v>
      </c>
      <c r="H107" s="127">
        <f t="shared" ref="H107:H112" si="4">ROUND(G107*F107,2)</f>
        <v>606.79</v>
      </c>
    </row>
    <row r="108" spans="1:8" ht="25.5">
      <c r="A108" s="128" t="s">
        <v>440</v>
      </c>
      <c r="B108" s="111" t="s">
        <v>145</v>
      </c>
      <c r="C108" s="54" t="s">
        <v>441</v>
      </c>
      <c r="D108" s="112" t="s">
        <v>146</v>
      </c>
      <c r="E108" s="125" t="s">
        <v>147</v>
      </c>
      <c r="F108" s="126">
        <v>2.1100000000000001E-2</v>
      </c>
      <c r="G108" s="115">
        <v>117.49</v>
      </c>
      <c r="H108" s="127">
        <f t="shared" si="4"/>
        <v>2.48</v>
      </c>
    </row>
    <row r="109" spans="1:8" ht="25.5">
      <c r="A109" s="128" t="s">
        <v>442</v>
      </c>
      <c r="B109" s="111" t="s">
        <v>145</v>
      </c>
      <c r="C109" s="54" t="s">
        <v>443</v>
      </c>
      <c r="D109" s="112" t="s">
        <v>146</v>
      </c>
      <c r="E109" s="125" t="s">
        <v>45</v>
      </c>
      <c r="F109" s="126">
        <v>2</v>
      </c>
      <c r="G109" s="115">
        <v>20.27</v>
      </c>
      <c r="H109" s="127">
        <f t="shared" si="4"/>
        <v>40.54</v>
      </c>
    </row>
    <row r="110" spans="1:8" ht="25.5">
      <c r="A110" s="128" t="s">
        <v>444</v>
      </c>
      <c r="B110" s="111" t="s">
        <v>145</v>
      </c>
      <c r="C110" s="54" t="s">
        <v>445</v>
      </c>
      <c r="D110" s="112" t="s">
        <v>146</v>
      </c>
      <c r="E110" s="125" t="s">
        <v>147</v>
      </c>
      <c r="F110" s="126">
        <v>0.52280000000000004</v>
      </c>
      <c r="G110" s="115">
        <v>51.31</v>
      </c>
      <c r="H110" s="127">
        <f t="shared" si="4"/>
        <v>26.82</v>
      </c>
    </row>
    <row r="111" spans="1:8">
      <c r="A111" s="128" t="s">
        <v>446</v>
      </c>
      <c r="B111" s="111" t="s">
        <v>19</v>
      </c>
      <c r="C111" s="31" t="s">
        <v>447</v>
      </c>
      <c r="D111" s="112" t="s">
        <v>134</v>
      </c>
      <c r="E111" s="125" t="s">
        <v>135</v>
      </c>
      <c r="F111" s="126">
        <v>1.4944</v>
      </c>
      <c r="G111" s="115">
        <v>25.31</v>
      </c>
      <c r="H111" s="127">
        <f t="shared" si="4"/>
        <v>37.82</v>
      </c>
    </row>
    <row r="112" spans="1:8">
      <c r="A112" s="128">
        <v>88316</v>
      </c>
      <c r="B112" s="111" t="s">
        <v>19</v>
      </c>
      <c r="C112" s="124" t="s">
        <v>137</v>
      </c>
      <c r="D112" s="112" t="s">
        <v>134</v>
      </c>
      <c r="E112" s="125" t="s">
        <v>135</v>
      </c>
      <c r="F112" s="126">
        <v>0.98340000000000005</v>
      </c>
      <c r="G112" s="115">
        <v>20.28</v>
      </c>
      <c r="H112" s="127">
        <f t="shared" si="4"/>
        <v>19.940000000000001</v>
      </c>
    </row>
    <row r="113" spans="1:11">
      <c r="A113" s="365" t="s">
        <v>138</v>
      </c>
      <c r="B113" s="366"/>
      <c r="C113" s="366"/>
      <c r="D113" s="366"/>
      <c r="E113" s="366"/>
      <c r="F113" s="366"/>
      <c r="G113" s="366"/>
      <c r="H113" s="117">
        <f>H111+H112</f>
        <v>57.760000000000005</v>
      </c>
    </row>
    <row r="114" spans="1:11">
      <c r="A114" s="365" t="s">
        <v>139</v>
      </c>
      <c r="B114" s="366"/>
      <c r="C114" s="366"/>
      <c r="D114" s="366"/>
      <c r="E114" s="366"/>
      <c r="F114" s="366"/>
      <c r="G114" s="366"/>
      <c r="H114" s="117">
        <f>H106+H107+H108+H109+H110</f>
        <v>682.51</v>
      </c>
    </row>
    <row r="115" spans="1:11">
      <c r="A115" s="365" t="s">
        <v>140</v>
      </c>
      <c r="B115" s="366"/>
      <c r="C115" s="366"/>
      <c r="D115" s="366"/>
      <c r="E115" s="366"/>
      <c r="F115" s="366"/>
      <c r="G115" s="366"/>
      <c r="H115" s="117">
        <v>0</v>
      </c>
    </row>
    <row r="116" spans="1:11">
      <c r="A116" s="356" t="s">
        <v>141</v>
      </c>
      <c r="B116" s="357"/>
      <c r="C116" s="357"/>
      <c r="D116" s="357"/>
      <c r="E116" s="357"/>
      <c r="F116" s="357"/>
      <c r="G116" s="357"/>
      <c r="H116" s="118">
        <f>H113+H114+H115</f>
        <v>740.27</v>
      </c>
    </row>
    <row r="117" spans="1:11">
      <c r="A117" s="353" t="s">
        <v>142</v>
      </c>
      <c r="B117" s="354"/>
      <c r="C117" s="354"/>
      <c r="D117" s="354"/>
      <c r="E117" s="354"/>
      <c r="F117" s="354"/>
      <c r="G117" s="354"/>
      <c r="H117" s="355"/>
    </row>
    <row r="118" spans="1:11" ht="28.15" customHeight="1">
      <c r="A118" s="353" t="s">
        <v>448</v>
      </c>
      <c r="B118" s="354"/>
      <c r="C118" s="354"/>
      <c r="D118" s="354"/>
      <c r="E118" s="354"/>
      <c r="F118" s="354"/>
      <c r="G118" s="354"/>
      <c r="H118" s="355"/>
    </row>
    <row r="119" spans="1:11">
      <c r="A119" s="362"/>
      <c r="B119" s="379"/>
      <c r="C119" s="379"/>
      <c r="D119" s="379"/>
      <c r="E119" s="379"/>
      <c r="F119" s="379"/>
      <c r="G119" s="379"/>
      <c r="H119" s="364"/>
    </row>
    <row r="120" spans="1:11">
      <c r="A120" s="353" t="s">
        <v>143</v>
      </c>
      <c r="B120" s="354"/>
      <c r="C120" s="354"/>
      <c r="D120" s="354"/>
      <c r="E120" s="354"/>
      <c r="F120" s="354"/>
      <c r="G120" s="354"/>
      <c r="H120" s="355"/>
    </row>
    <row r="121" spans="1:11" ht="13.5" thickBot="1">
      <c r="A121" s="334" t="s">
        <v>549</v>
      </c>
      <c r="B121" s="335"/>
      <c r="C121" s="335"/>
      <c r="D121" s="335"/>
      <c r="E121" s="335"/>
      <c r="F121" s="335"/>
      <c r="G121" s="335"/>
      <c r="H121" s="336"/>
    </row>
    <row r="122" spans="1:11" ht="13.5" thickBot="1"/>
    <row r="123" spans="1:11" ht="25.5">
      <c r="A123" s="351" t="s">
        <v>122</v>
      </c>
      <c r="B123" s="352"/>
      <c r="C123" s="100" t="s">
        <v>123</v>
      </c>
      <c r="D123" s="100" t="s">
        <v>124</v>
      </c>
      <c r="E123" s="100" t="s">
        <v>125</v>
      </c>
      <c r="F123" s="101" t="s">
        <v>126</v>
      </c>
      <c r="G123" s="102" t="s">
        <v>127</v>
      </c>
      <c r="H123" s="103" t="s">
        <v>128</v>
      </c>
    </row>
    <row r="124" spans="1:11" ht="38.25">
      <c r="A124" s="123" t="s">
        <v>149</v>
      </c>
      <c r="B124" s="105" t="s">
        <v>150</v>
      </c>
      <c r="C124" s="87" t="s">
        <v>460</v>
      </c>
      <c r="D124" s="106"/>
      <c r="E124" s="105" t="s">
        <v>17</v>
      </c>
      <c r="F124" s="107"/>
      <c r="G124" s="108"/>
      <c r="H124" s="109"/>
    </row>
    <row r="125" spans="1:11" ht="25.5">
      <c r="A125" s="128" t="s">
        <v>464</v>
      </c>
      <c r="B125" s="111" t="s">
        <v>145</v>
      </c>
      <c r="C125" s="54" t="s">
        <v>463</v>
      </c>
      <c r="D125" s="112" t="s">
        <v>146</v>
      </c>
      <c r="E125" s="125" t="s">
        <v>45</v>
      </c>
      <c r="F125" s="126">
        <v>2.0833330000000001</v>
      </c>
      <c r="G125" s="115">
        <v>373.01</v>
      </c>
      <c r="H125" s="127">
        <f>ROUND(G125*F125,2)</f>
        <v>777.1</v>
      </c>
    </row>
    <row r="126" spans="1:11">
      <c r="A126" s="110" t="s">
        <v>131</v>
      </c>
      <c r="B126" s="111" t="s">
        <v>132</v>
      </c>
      <c r="C126" s="31" t="s">
        <v>133</v>
      </c>
      <c r="D126" s="112" t="s">
        <v>134</v>
      </c>
      <c r="E126" s="113" t="s">
        <v>135</v>
      </c>
      <c r="F126" s="114">
        <v>2.0990000000000002</v>
      </c>
      <c r="G126" s="115">
        <v>26.51</v>
      </c>
      <c r="H126" s="116">
        <f>ROUND(G126*F126,2)</f>
        <v>55.64</v>
      </c>
    </row>
    <row r="127" spans="1:11">
      <c r="A127" s="110" t="s">
        <v>136</v>
      </c>
      <c r="B127" s="111" t="s">
        <v>132</v>
      </c>
      <c r="C127" s="31" t="s">
        <v>137</v>
      </c>
      <c r="D127" s="112" t="s">
        <v>134</v>
      </c>
      <c r="E127" s="113" t="s">
        <v>135</v>
      </c>
      <c r="F127" s="114">
        <v>1.0489999999999999</v>
      </c>
      <c r="G127" s="115">
        <v>21.28</v>
      </c>
      <c r="H127" s="116">
        <f>ROUND(G127*F127,2)</f>
        <v>22.32</v>
      </c>
      <c r="K127" s="78">
        <f>0.6*0.8</f>
        <v>0.48</v>
      </c>
    </row>
    <row r="128" spans="1:11" ht="25.5">
      <c r="A128" s="128" t="s">
        <v>461</v>
      </c>
      <c r="B128" s="111" t="s">
        <v>132</v>
      </c>
      <c r="C128" s="54" t="s">
        <v>462</v>
      </c>
      <c r="D128" s="112" t="s">
        <v>146</v>
      </c>
      <c r="E128" s="125" t="s">
        <v>18</v>
      </c>
      <c r="F128" s="126">
        <v>8.0000000000000002E-3</v>
      </c>
      <c r="G128" s="115">
        <v>659.53</v>
      </c>
      <c r="H128" s="127">
        <f t="shared" ref="H128" si="5">ROUND(G128*F128,2)</f>
        <v>5.28</v>
      </c>
      <c r="K128" s="78">
        <f>1/K127</f>
        <v>2.0833333333333335</v>
      </c>
    </row>
    <row r="129" spans="1:8">
      <c r="A129" s="365" t="s">
        <v>138</v>
      </c>
      <c r="B129" s="366"/>
      <c r="C129" s="366"/>
      <c r="D129" s="366"/>
      <c r="E129" s="366"/>
      <c r="F129" s="366"/>
      <c r="G129" s="366"/>
      <c r="H129" s="117">
        <f>H126+H127</f>
        <v>77.960000000000008</v>
      </c>
    </row>
    <row r="130" spans="1:8">
      <c r="A130" s="365" t="s">
        <v>139</v>
      </c>
      <c r="B130" s="366"/>
      <c r="C130" s="366"/>
      <c r="D130" s="366"/>
      <c r="E130" s="366"/>
      <c r="F130" s="366"/>
      <c r="G130" s="366"/>
      <c r="H130" s="117">
        <f>H125+H128</f>
        <v>782.38</v>
      </c>
    </row>
    <row r="131" spans="1:8">
      <c r="A131" s="365" t="s">
        <v>140</v>
      </c>
      <c r="B131" s="366"/>
      <c r="C131" s="366"/>
      <c r="D131" s="366"/>
      <c r="E131" s="366"/>
      <c r="F131" s="366"/>
      <c r="G131" s="366"/>
      <c r="H131" s="117">
        <v>0</v>
      </c>
    </row>
    <row r="132" spans="1:8">
      <c r="A132" s="356" t="s">
        <v>141</v>
      </c>
      <c r="B132" s="357"/>
      <c r="C132" s="357"/>
      <c r="D132" s="357"/>
      <c r="E132" s="357"/>
      <c r="F132" s="357"/>
      <c r="G132" s="357"/>
      <c r="H132" s="118">
        <f>H129+H130+H131</f>
        <v>860.34</v>
      </c>
    </row>
    <row r="133" spans="1:8">
      <c r="A133" s="353" t="s">
        <v>142</v>
      </c>
      <c r="B133" s="354"/>
      <c r="C133" s="354"/>
      <c r="D133" s="354"/>
      <c r="E133" s="354"/>
      <c r="F133" s="354"/>
      <c r="G133" s="354"/>
      <c r="H133" s="355"/>
    </row>
    <row r="134" spans="1:8" ht="30.6" customHeight="1">
      <c r="A134" s="353" t="s">
        <v>459</v>
      </c>
      <c r="B134" s="354"/>
      <c r="C134" s="354"/>
      <c r="D134" s="354"/>
      <c r="E134" s="354"/>
      <c r="F134" s="354"/>
      <c r="G134" s="354"/>
      <c r="H134" s="355"/>
    </row>
    <row r="135" spans="1:8">
      <c r="A135" s="362"/>
      <c r="B135" s="379"/>
      <c r="C135" s="379"/>
      <c r="D135" s="379"/>
      <c r="E135" s="379"/>
      <c r="F135" s="379"/>
      <c r="G135" s="379"/>
      <c r="H135" s="364"/>
    </row>
    <row r="136" spans="1:8">
      <c r="A136" s="353" t="s">
        <v>143</v>
      </c>
      <c r="B136" s="354"/>
      <c r="C136" s="354"/>
      <c r="D136" s="354"/>
      <c r="E136" s="354"/>
      <c r="F136" s="354"/>
      <c r="G136" s="354"/>
      <c r="H136" s="355"/>
    </row>
    <row r="137" spans="1:8">
      <c r="A137" s="376" t="s">
        <v>144</v>
      </c>
      <c r="B137" s="377"/>
      <c r="C137" s="377"/>
      <c r="D137" s="377"/>
      <c r="E137" s="377"/>
      <c r="F137" s="377"/>
      <c r="G137" s="377"/>
      <c r="H137" s="378"/>
    </row>
    <row r="138" spans="1:8" ht="13.5" thickBot="1">
      <c r="A138" s="146"/>
      <c r="B138" s="147"/>
      <c r="C138" s="147"/>
      <c r="D138" s="147"/>
      <c r="E138" s="147"/>
      <c r="F138" s="147"/>
      <c r="G138" s="147"/>
      <c r="H138" s="148"/>
    </row>
  </sheetData>
  <mergeCells count="71">
    <mergeCell ref="A120:H120"/>
    <mergeCell ref="A136:H136"/>
    <mergeCell ref="A137:H137"/>
    <mergeCell ref="A121:H121"/>
    <mergeCell ref="A123:B123"/>
    <mergeCell ref="A129:G129"/>
    <mergeCell ref="A130:G130"/>
    <mergeCell ref="A131:G131"/>
    <mergeCell ref="A132:G132"/>
    <mergeCell ref="A133:H133"/>
    <mergeCell ref="A134:H134"/>
    <mergeCell ref="A135:H135"/>
    <mergeCell ref="A115:G115"/>
    <mergeCell ref="A116:G116"/>
    <mergeCell ref="A117:H117"/>
    <mergeCell ref="A118:H118"/>
    <mergeCell ref="A119:H119"/>
    <mergeCell ref="A101:H101"/>
    <mergeCell ref="A102:H102"/>
    <mergeCell ref="A104:B104"/>
    <mergeCell ref="A113:G113"/>
    <mergeCell ref="A114:G114"/>
    <mergeCell ref="A95:G95"/>
    <mergeCell ref="A96:G96"/>
    <mergeCell ref="A97:G97"/>
    <mergeCell ref="A98:H98"/>
    <mergeCell ref="A99:H99"/>
    <mergeCell ref="A1:H1"/>
    <mergeCell ref="A2:H2"/>
    <mergeCell ref="A4:H4"/>
    <mergeCell ref="A5:H5"/>
    <mergeCell ref="A94:G94"/>
    <mergeCell ref="A54:G54"/>
    <mergeCell ref="A55:G55"/>
    <mergeCell ref="A56:G56"/>
    <mergeCell ref="A57:G57"/>
    <mergeCell ref="A61:H61"/>
    <mergeCell ref="A6:B6"/>
    <mergeCell ref="A12:G12"/>
    <mergeCell ref="A13:G13"/>
    <mergeCell ref="A14:G14"/>
    <mergeCell ref="A58:H58"/>
    <mergeCell ref="A37:G37"/>
    <mergeCell ref="A15:G15"/>
    <mergeCell ref="A16:H16"/>
    <mergeCell ref="A17:H17"/>
    <mergeCell ref="A18:H18"/>
    <mergeCell ref="A19:H19"/>
    <mergeCell ref="A20:H20"/>
    <mergeCell ref="A21:H21"/>
    <mergeCell ref="A23:B23"/>
    <mergeCell ref="A34:G34"/>
    <mergeCell ref="A35:G35"/>
    <mergeCell ref="A36:G36"/>
    <mergeCell ref="A38:H38"/>
    <mergeCell ref="A39:H39"/>
    <mergeCell ref="A41:H41"/>
    <mergeCell ref="A42:H42"/>
    <mergeCell ref="A64:B64"/>
    <mergeCell ref="A44:B44"/>
    <mergeCell ref="A59:H59"/>
    <mergeCell ref="A62:H62"/>
    <mergeCell ref="A80:H80"/>
    <mergeCell ref="A79:H79"/>
    <mergeCell ref="A82:B82"/>
    <mergeCell ref="A72:G72"/>
    <mergeCell ref="A73:G73"/>
    <mergeCell ref="A77:H77"/>
    <mergeCell ref="A74:G74"/>
    <mergeCell ref="A75:G75"/>
    <mergeCell ref="A76:H76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activeCell="C13" sqref="C13"/>
    </sheetView>
  </sheetViews>
  <sheetFormatPr defaultColWidth="9.42578125" defaultRowHeight="12.75"/>
  <cols>
    <col min="1" max="1" width="2" style="157" customWidth="1"/>
    <col min="2" max="2" width="5.85546875" style="157" customWidth="1"/>
    <col min="3" max="3" width="48.7109375" style="157" customWidth="1"/>
    <col min="4" max="4" width="12.7109375" style="157" customWidth="1"/>
    <col min="5" max="8" width="11.7109375" style="157" customWidth="1"/>
    <col min="9" max="9" width="11.85546875" style="157" customWidth="1"/>
    <col min="10" max="10" width="10.28515625" style="157" bestFit="1" customWidth="1"/>
    <col min="11" max="253" width="9.42578125" style="157"/>
    <col min="254" max="254" width="2" style="157" customWidth="1"/>
    <col min="255" max="255" width="5.85546875" style="157" customWidth="1"/>
    <col min="256" max="256" width="48.7109375" style="157" customWidth="1"/>
    <col min="257" max="257" width="12.7109375" style="157" customWidth="1"/>
    <col min="258" max="264" width="11.7109375" style="157" customWidth="1"/>
    <col min="265" max="265" width="11.85546875" style="157" customWidth="1"/>
    <col min="266" max="266" width="10.28515625" style="157" bestFit="1" customWidth="1"/>
    <col min="267" max="509" width="9.42578125" style="157"/>
    <col min="510" max="510" width="2" style="157" customWidth="1"/>
    <col min="511" max="511" width="5.85546875" style="157" customWidth="1"/>
    <col min="512" max="512" width="48.7109375" style="157" customWidth="1"/>
    <col min="513" max="513" width="12.7109375" style="157" customWidth="1"/>
    <col min="514" max="520" width="11.7109375" style="157" customWidth="1"/>
    <col min="521" max="521" width="11.85546875" style="157" customWidth="1"/>
    <col min="522" max="522" width="10.28515625" style="157" bestFit="1" customWidth="1"/>
    <col min="523" max="765" width="9.42578125" style="157"/>
    <col min="766" max="766" width="2" style="157" customWidth="1"/>
    <col min="767" max="767" width="5.85546875" style="157" customWidth="1"/>
    <col min="768" max="768" width="48.7109375" style="157" customWidth="1"/>
    <col min="769" max="769" width="12.7109375" style="157" customWidth="1"/>
    <col min="770" max="776" width="11.7109375" style="157" customWidth="1"/>
    <col min="777" max="777" width="11.85546875" style="157" customWidth="1"/>
    <col min="778" max="778" width="10.28515625" style="157" bestFit="1" customWidth="1"/>
    <col min="779" max="1021" width="9.42578125" style="157"/>
    <col min="1022" max="1022" width="2" style="157" customWidth="1"/>
    <col min="1023" max="1023" width="5.85546875" style="157" customWidth="1"/>
    <col min="1024" max="1024" width="48.7109375" style="157" customWidth="1"/>
    <col min="1025" max="1025" width="12.7109375" style="157" customWidth="1"/>
    <col min="1026" max="1032" width="11.7109375" style="157" customWidth="1"/>
    <col min="1033" max="1033" width="11.85546875" style="157" customWidth="1"/>
    <col min="1034" max="1034" width="10.28515625" style="157" bestFit="1" customWidth="1"/>
    <col min="1035" max="1277" width="9.42578125" style="157"/>
    <col min="1278" max="1278" width="2" style="157" customWidth="1"/>
    <col min="1279" max="1279" width="5.85546875" style="157" customWidth="1"/>
    <col min="1280" max="1280" width="48.7109375" style="157" customWidth="1"/>
    <col min="1281" max="1281" width="12.7109375" style="157" customWidth="1"/>
    <col min="1282" max="1288" width="11.7109375" style="157" customWidth="1"/>
    <col min="1289" max="1289" width="11.85546875" style="157" customWidth="1"/>
    <col min="1290" max="1290" width="10.28515625" style="157" bestFit="1" customWidth="1"/>
    <col min="1291" max="1533" width="9.42578125" style="157"/>
    <col min="1534" max="1534" width="2" style="157" customWidth="1"/>
    <col min="1535" max="1535" width="5.85546875" style="157" customWidth="1"/>
    <col min="1536" max="1536" width="48.7109375" style="157" customWidth="1"/>
    <col min="1537" max="1537" width="12.7109375" style="157" customWidth="1"/>
    <col min="1538" max="1544" width="11.7109375" style="157" customWidth="1"/>
    <col min="1545" max="1545" width="11.85546875" style="157" customWidth="1"/>
    <col min="1546" max="1546" width="10.28515625" style="157" bestFit="1" customWidth="1"/>
    <col min="1547" max="1789" width="9.42578125" style="157"/>
    <col min="1790" max="1790" width="2" style="157" customWidth="1"/>
    <col min="1791" max="1791" width="5.85546875" style="157" customWidth="1"/>
    <col min="1792" max="1792" width="48.7109375" style="157" customWidth="1"/>
    <col min="1793" max="1793" width="12.7109375" style="157" customWidth="1"/>
    <col min="1794" max="1800" width="11.7109375" style="157" customWidth="1"/>
    <col min="1801" max="1801" width="11.85546875" style="157" customWidth="1"/>
    <col min="1802" max="1802" width="10.28515625" style="157" bestFit="1" customWidth="1"/>
    <col min="1803" max="2045" width="9.42578125" style="157"/>
    <col min="2046" max="2046" width="2" style="157" customWidth="1"/>
    <col min="2047" max="2047" width="5.85546875" style="157" customWidth="1"/>
    <col min="2048" max="2048" width="48.7109375" style="157" customWidth="1"/>
    <col min="2049" max="2049" width="12.7109375" style="157" customWidth="1"/>
    <col min="2050" max="2056" width="11.7109375" style="157" customWidth="1"/>
    <col min="2057" max="2057" width="11.85546875" style="157" customWidth="1"/>
    <col min="2058" max="2058" width="10.28515625" style="157" bestFit="1" customWidth="1"/>
    <col min="2059" max="2301" width="9.42578125" style="157"/>
    <col min="2302" max="2302" width="2" style="157" customWidth="1"/>
    <col min="2303" max="2303" width="5.85546875" style="157" customWidth="1"/>
    <col min="2304" max="2304" width="48.7109375" style="157" customWidth="1"/>
    <col min="2305" max="2305" width="12.7109375" style="157" customWidth="1"/>
    <col min="2306" max="2312" width="11.7109375" style="157" customWidth="1"/>
    <col min="2313" max="2313" width="11.85546875" style="157" customWidth="1"/>
    <col min="2314" max="2314" width="10.28515625" style="157" bestFit="1" customWidth="1"/>
    <col min="2315" max="2557" width="9.42578125" style="157"/>
    <col min="2558" max="2558" width="2" style="157" customWidth="1"/>
    <col min="2559" max="2559" width="5.85546875" style="157" customWidth="1"/>
    <col min="2560" max="2560" width="48.7109375" style="157" customWidth="1"/>
    <col min="2561" max="2561" width="12.7109375" style="157" customWidth="1"/>
    <col min="2562" max="2568" width="11.7109375" style="157" customWidth="1"/>
    <col min="2569" max="2569" width="11.85546875" style="157" customWidth="1"/>
    <col min="2570" max="2570" width="10.28515625" style="157" bestFit="1" customWidth="1"/>
    <col min="2571" max="2813" width="9.42578125" style="157"/>
    <col min="2814" max="2814" width="2" style="157" customWidth="1"/>
    <col min="2815" max="2815" width="5.85546875" style="157" customWidth="1"/>
    <col min="2816" max="2816" width="48.7109375" style="157" customWidth="1"/>
    <col min="2817" max="2817" width="12.7109375" style="157" customWidth="1"/>
    <col min="2818" max="2824" width="11.7109375" style="157" customWidth="1"/>
    <col min="2825" max="2825" width="11.85546875" style="157" customWidth="1"/>
    <col min="2826" max="2826" width="10.28515625" style="157" bestFit="1" customWidth="1"/>
    <col min="2827" max="3069" width="9.42578125" style="157"/>
    <col min="3070" max="3070" width="2" style="157" customWidth="1"/>
    <col min="3071" max="3071" width="5.85546875" style="157" customWidth="1"/>
    <col min="3072" max="3072" width="48.7109375" style="157" customWidth="1"/>
    <col min="3073" max="3073" width="12.7109375" style="157" customWidth="1"/>
    <col min="3074" max="3080" width="11.7109375" style="157" customWidth="1"/>
    <col min="3081" max="3081" width="11.85546875" style="157" customWidth="1"/>
    <col min="3082" max="3082" width="10.28515625" style="157" bestFit="1" customWidth="1"/>
    <col min="3083" max="3325" width="9.42578125" style="157"/>
    <col min="3326" max="3326" width="2" style="157" customWidth="1"/>
    <col min="3327" max="3327" width="5.85546875" style="157" customWidth="1"/>
    <col min="3328" max="3328" width="48.7109375" style="157" customWidth="1"/>
    <col min="3329" max="3329" width="12.7109375" style="157" customWidth="1"/>
    <col min="3330" max="3336" width="11.7109375" style="157" customWidth="1"/>
    <col min="3337" max="3337" width="11.85546875" style="157" customWidth="1"/>
    <col min="3338" max="3338" width="10.28515625" style="157" bestFit="1" customWidth="1"/>
    <col min="3339" max="3581" width="9.42578125" style="157"/>
    <col min="3582" max="3582" width="2" style="157" customWidth="1"/>
    <col min="3583" max="3583" width="5.85546875" style="157" customWidth="1"/>
    <col min="3584" max="3584" width="48.7109375" style="157" customWidth="1"/>
    <col min="3585" max="3585" width="12.7109375" style="157" customWidth="1"/>
    <col min="3586" max="3592" width="11.7109375" style="157" customWidth="1"/>
    <col min="3593" max="3593" width="11.85546875" style="157" customWidth="1"/>
    <col min="3594" max="3594" width="10.28515625" style="157" bestFit="1" customWidth="1"/>
    <col min="3595" max="3837" width="9.42578125" style="157"/>
    <col min="3838" max="3838" width="2" style="157" customWidth="1"/>
    <col min="3839" max="3839" width="5.85546875" style="157" customWidth="1"/>
    <col min="3840" max="3840" width="48.7109375" style="157" customWidth="1"/>
    <col min="3841" max="3841" width="12.7109375" style="157" customWidth="1"/>
    <col min="3842" max="3848" width="11.7109375" style="157" customWidth="1"/>
    <col min="3849" max="3849" width="11.85546875" style="157" customWidth="1"/>
    <col min="3850" max="3850" width="10.28515625" style="157" bestFit="1" customWidth="1"/>
    <col min="3851" max="4093" width="9.42578125" style="157"/>
    <col min="4094" max="4094" width="2" style="157" customWidth="1"/>
    <col min="4095" max="4095" width="5.85546875" style="157" customWidth="1"/>
    <col min="4096" max="4096" width="48.7109375" style="157" customWidth="1"/>
    <col min="4097" max="4097" width="12.7109375" style="157" customWidth="1"/>
    <col min="4098" max="4104" width="11.7109375" style="157" customWidth="1"/>
    <col min="4105" max="4105" width="11.85546875" style="157" customWidth="1"/>
    <col min="4106" max="4106" width="10.28515625" style="157" bestFit="1" customWidth="1"/>
    <col min="4107" max="4349" width="9.42578125" style="157"/>
    <col min="4350" max="4350" width="2" style="157" customWidth="1"/>
    <col min="4351" max="4351" width="5.85546875" style="157" customWidth="1"/>
    <col min="4352" max="4352" width="48.7109375" style="157" customWidth="1"/>
    <col min="4353" max="4353" width="12.7109375" style="157" customWidth="1"/>
    <col min="4354" max="4360" width="11.7109375" style="157" customWidth="1"/>
    <col min="4361" max="4361" width="11.85546875" style="157" customWidth="1"/>
    <col min="4362" max="4362" width="10.28515625" style="157" bestFit="1" customWidth="1"/>
    <col min="4363" max="4605" width="9.42578125" style="157"/>
    <col min="4606" max="4606" width="2" style="157" customWidth="1"/>
    <col min="4607" max="4607" width="5.85546875" style="157" customWidth="1"/>
    <col min="4608" max="4608" width="48.7109375" style="157" customWidth="1"/>
    <col min="4609" max="4609" width="12.7109375" style="157" customWidth="1"/>
    <col min="4610" max="4616" width="11.7109375" style="157" customWidth="1"/>
    <col min="4617" max="4617" width="11.85546875" style="157" customWidth="1"/>
    <col min="4618" max="4618" width="10.28515625" style="157" bestFit="1" customWidth="1"/>
    <col min="4619" max="4861" width="9.42578125" style="157"/>
    <col min="4862" max="4862" width="2" style="157" customWidth="1"/>
    <col min="4863" max="4863" width="5.85546875" style="157" customWidth="1"/>
    <col min="4864" max="4864" width="48.7109375" style="157" customWidth="1"/>
    <col min="4865" max="4865" width="12.7109375" style="157" customWidth="1"/>
    <col min="4866" max="4872" width="11.7109375" style="157" customWidth="1"/>
    <col min="4873" max="4873" width="11.85546875" style="157" customWidth="1"/>
    <col min="4874" max="4874" width="10.28515625" style="157" bestFit="1" customWidth="1"/>
    <col min="4875" max="5117" width="9.42578125" style="157"/>
    <col min="5118" max="5118" width="2" style="157" customWidth="1"/>
    <col min="5119" max="5119" width="5.85546875" style="157" customWidth="1"/>
    <col min="5120" max="5120" width="48.7109375" style="157" customWidth="1"/>
    <col min="5121" max="5121" width="12.7109375" style="157" customWidth="1"/>
    <col min="5122" max="5128" width="11.7109375" style="157" customWidth="1"/>
    <col min="5129" max="5129" width="11.85546875" style="157" customWidth="1"/>
    <col min="5130" max="5130" width="10.28515625" style="157" bestFit="1" customWidth="1"/>
    <col min="5131" max="5373" width="9.42578125" style="157"/>
    <col min="5374" max="5374" width="2" style="157" customWidth="1"/>
    <col min="5375" max="5375" width="5.85546875" style="157" customWidth="1"/>
    <col min="5376" max="5376" width="48.7109375" style="157" customWidth="1"/>
    <col min="5377" max="5377" width="12.7109375" style="157" customWidth="1"/>
    <col min="5378" max="5384" width="11.7109375" style="157" customWidth="1"/>
    <col min="5385" max="5385" width="11.85546875" style="157" customWidth="1"/>
    <col min="5386" max="5386" width="10.28515625" style="157" bestFit="1" customWidth="1"/>
    <col min="5387" max="5629" width="9.42578125" style="157"/>
    <col min="5630" max="5630" width="2" style="157" customWidth="1"/>
    <col min="5631" max="5631" width="5.85546875" style="157" customWidth="1"/>
    <col min="5632" max="5632" width="48.7109375" style="157" customWidth="1"/>
    <col min="5633" max="5633" width="12.7109375" style="157" customWidth="1"/>
    <col min="5634" max="5640" width="11.7109375" style="157" customWidth="1"/>
    <col min="5641" max="5641" width="11.85546875" style="157" customWidth="1"/>
    <col min="5642" max="5642" width="10.28515625" style="157" bestFit="1" customWidth="1"/>
    <col min="5643" max="5885" width="9.42578125" style="157"/>
    <col min="5886" max="5886" width="2" style="157" customWidth="1"/>
    <col min="5887" max="5887" width="5.85546875" style="157" customWidth="1"/>
    <col min="5888" max="5888" width="48.7109375" style="157" customWidth="1"/>
    <col min="5889" max="5889" width="12.7109375" style="157" customWidth="1"/>
    <col min="5890" max="5896" width="11.7109375" style="157" customWidth="1"/>
    <col min="5897" max="5897" width="11.85546875" style="157" customWidth="1"/>
    <col min="5898" max="5898" width="10.28515625" style="157" bestFit="1" customWidth="1"/>
    <col min="5899" max="6141" width="9.42578125" style="157"/>
    <col min="6142" max="6142" width="2" style="157" customWidth="1"/>
    <col min="6143" max="6143" width="5.85546875" style="157" customWidth="1"/>
    <col min="6144" max="6144" width="48.7109375" style="157" customWidth="1"/>
    <col min="6145" max="6145" width="12.7109375" style="157" customWidth="1"/>
    <col min="6146" max="6152" width="11.7109375" style="157" customWidth="1"/>
    <col min="6153" max="6153" width="11.85546875" style="157" customWidth="1"/>
    <col min="6154" max="6154" width="10.28515625" style="157" bestFit="1" customWidth="1"/>
    <col min="6155" max="6397" width="9.42578125" style="157"/>
    <col min="6398" max="6398" width="2" style="157" customWidth="1"/>
    <col min="6399" max="6399" width="5.85546875" style="157" customWidth="1"/>
    <col min="6400" max="6400" width="48.7109375" style="157" customWidth="1"/>
    <col min="6401" max="6401" width="12.7109375" style="157" customWidth="1"/>
    <col min="6402" max="6408" width="11.7109375" style="157" customWidth="1"/>
    <col min="6409" max="6409" width="11.85546875" style="157" customWidth="1"/>
    <col min="6410" max="6410" width="10.28515625" style="157" bestFit="1" customWidth="1"/>
    <col min="6411" max="6653" width="9.42578125" style="157"/>
    <col min="6654" max="6654" width="2" style="157" customWidth="1"/>
    <col min="6655" max="6655" width="5.85546875" style="157" customWidth="1"/>
    <col min="6656" max="6656" width="48.7109375" style="157" customWidth="1"/>
    <col min="6657" max="6657" width="12.7109375" style="157" customWidth="1"/>
    <col min="6658" max="6664" width="11.7109375" style="157" customWidth="1"/>
    <col min="6665" max="6665" width="11.85546875" style="157" customWidth="1"/>
    <col min="6666" max="6666" width="10.28515625" style="157" bestFit="1" customWidth="1"/>
    <col min="6667" max="6909" width="9.42578125" style="157"/>
    <col min="6910" max="6910" width="2" style="157" customWidth="1"/>
    <col min="6911" max="6911" width="5.85546875" style="157" customWidth="1"/>
    <col min="6912" max="6912" width="48.7109375" style="157" customWidth="1"/>
    <col min="6913" max="6913" width="12.7109375" style="157" customWidth="1"/>
    <col min="6914" max="6920" width="11.7109375" style="157" customWidth="1"/>
    <col min="6921" max="6921" width="11.85546875" style="157" customWidth="1"/>
    <col min="6922" max="6922" width="10.28515625" style="157" bestFit="1" customWidth="1"/>
    <col min="6923" max="7165" width="9.42578125" style="157"/>
    <col min="7166" max="7166" width="2" style="157" customWidth="1"/>
    <col min="7167" max="7167" width="5.85546875" style="157" customWidth="1"/>
    <col min="7168" max="7168" width="48.7109375" style="157" customWidth="1"/>
    <col min="7169" max="7169" width="12.7109375" style="157" customWidth="1"/>
    <col min="7170" max="7176" width="11.7109375" style="157" customWidth="1"/>
    <col min="7177" max="7177" width="11.85546875" style="157" customWidth="1"/>
    <col min="7178" max="7178" width="10.28515625" style="157" bestFit="1" customWidth="1"/>
    <col min="7179" max="7421" width="9.42578125" style="157"/>
    <col min="7422" max="7422" width="2" style="157" customWidth="1"/>
    <col min="7423" max="7423" width="5.85546875" style="157" customWidth="1"/>
    <col min="7424" max="7424" width="48.7109375" style="157" customWidth="1"/>
    <col min="7425" max="7425" width="12.7109375" style="157" customWidth="1"/>
    <col min="7426" max="7432" width="11.7109375" style="157" customWidth="1"/>
    <col min="7433" max="7433" width="11.85546875" style="157" customWidth="1"/>
    <col min="7434" max="7434" width="10.28515625" style="157" bestFit="1" customWidth="1"/>
    <col min="7435" max="7677" width="9.42578125" style="157"/>
    <col min="7678" max="7678" width="2" style="157" customWidth="1"/>
    <col min="7679" max="7679" width="5.85546875" style="157" customWidth="1"/>
    <col min="7680" max="7680" width="48.7109375" style="157" customWidth="1"/>
    <col min="7681" max="7681" width="12.7109375" style="157" customWidth="1"/>
    <col min="7682" max="7688" width="11.7109375" style="157" customWidth="1"/>
    <col min="7689" max="7689" width="11.85546875" style="157" customWidth="1"/>
    <col min="7690" max="7690" width="10.28515625" style="157" bestFit="1" customWidth="1"/>
    <col min="7691" max="7933" width="9.42578125" style="157"/>
    <col min="7934" max="7934" width="2" style="157" customWidth="1"/>
    <col min="7935" max="7935" width="5.85546875" style="157" customWidth="1"/>
    <col min="7936" max="7936" width="48.7109375" style="157" customWidth="1"/>
    <col min="7937" max="7937" width="12.7109375" style="157" customWidth="1"/>
    <col min="7938" max="7944" width="11.7109375" style="157" customWidth="1"/>
    <col min="7945" max="7945" width="11.85546875" style="157" customWidth="1"/>
    <col min="7946" max="7946" width="10.28515625" style="157" bestFit="1" customWidth="1"/>
    <col min="7947" max="8189" width="9.42578125" style="157"/>
    <col min="8190" max="8190" width="2" style="157" customWidth="1"/>
    <col min="8191" max="8191" width="5.85546875" style="157" customWidth="1"/>
    <col min="8192" max="8192" width="48.7109375" style="157" customWidth="1"/>
    <col min="8193" max="8193" width="12.7109375" style="157" customWidth="1"/>
    <col min="8194" max="8200" width="11.7109375" style="157" customWidth="1"/>
    <col min="8201" max="8201" width="11.85546875" style="157" customWidth="1"/>
    <col min="8202" max="8202" width="10.28515625" style="157" bestFit="1" customWidth="1"/>
    <col min="8203" max="8445" width="9.42578125" style="157"/>
    <col min="8446" max="8446" width="2" style="157" customWidth="1"/>
    <col min="8447" max="8447" width="5.85546875" style="157" customWidth="1"/>
    <col min="8448" max="8448" width="48.7109375" style="157" customWidth="1"/>
    <col min="8449" max="8449" width="12.7109375" style="157" customWidth="1"/>
    <col min="8450" max="8456" width="11.7109375" style="157" customWidth="1"/>
    <col min="8457" max="8457" width="11.85546875" style="157" customWidth="1"/>
    <col min="8458" max="8458" width="10.28515625" style="157" bestFit="1" customWidth="1"/>
    <col min="8459" max="8701" width="9.42578125" style="157"/>
    <col min="8702" max="8702" width="2" style="157" customWidth="1"/>
    <col min="8703" max="8703" width="5.85546875" style="157" customWidth="1"/>
    <col min="8704" max="8704" width="48.7109375" style="157" customWidth="1"/>
    <col min="8705" max="8705" width="12.7109375" style="157" customWidth="1"/>
    <col min="8706" max="8712" width="11.7109375" style="157" customWidth="1"/>
    <col min="8713" max="8713" width="11.85546875" style="157" customWidth="1"/>
    <col min="8714" max="8714" width="10.28515625" style="157" bestFit="1" customWidth="1"/>
    <col min="8715" max="8957" width="9.42578125" style="157"/>
    <col min="8958" max="8958" width="2" style="157" customWidth="1"/>
    <col min="8959" max="8959" width="5.85546875" style="157" customWidth="1"/>
    <col min="8960" max="8960" width="48.7109375" style="157" customWidth="1"/>
    <col min="8961" max="8961" width="12.7109375" style="157" customWidth="1"/>
    <col min="8962" max="8968" width="11.7109375" style="157" customWidth="1"/>
    <col min="8969" max="8969" width="11.85546875" style="157" customWidth="1"/>
    <col min="8970" max="8970" width="10.28515625" style="157" bestFit="1" customWidth="1"/>
    <col min="8971" max="9213" width="9.42578125" style="157"/>
    <col min="9214" max="9214" width="2" style="157" customWidth="1"/>
    <col min="9215" max="9215" width="5.85546875" style="157" customWidth="1"/>
    <col min="9216" max="9216" width="48.7109375" style="157" customWidth="1"/>
    <col min="9217" max="9217" width="12.7109375" style="157" customWidth="1"/>
    <col min="9218" max="9224" width="11.7109375" style="157" customWidth="1"/>
    <col min="9225" max="9225" width="11.85546875" style="157" customWidth="1"/>
    <col min="9226" max="9226" width="10.28515625" style="157" bestFit="1" customWidth="1"/>
    <col min="9227" max="9469" width="9.42578125" style="157"/>
    <col min="9470" max="9470" width="2" style="157" customWidth="1"/>
    <col min="9471" max="9471" width="5.85546875" style="157" customWidth="1"/>
    <col min="9472" max="9472" width="48.7109375" style="157" customWidth="1"/>
    <col min="9473" max="9473" width="12.7109375" style="157" customWidth="1"/>
    <col min="9474" max="9480" width="11.7109375" style="157" customWidth="1"/>
    <col min="9481" max="9481" width="11.85546875" style="157" customWidth="1"/>
    <col min="9482" max="9482" width="10.28515625" style="157" bestFit="1" customWidth="1"/>
    <col min="9483" max="9725" width="9.42578125" style="157"/>
    <col min="9726" max="9726" width="2" style="157" customWidth="1"/>
    <col min="9727" max="9727" width="5.85546875" style="157" customWidth="1"/>
    <col min="9728" max="9728" width="48.7109375" style="157" customWidth="1"/>
    <col min="9729" max="9729" width="12.7109375" style="157" customWidth="1"/>
    <col min="9730" max="9736" width="11.7109375" style="157" customWidth="1"/>
    <col min="9737" max="9737" width="11.85546875" style="157" customWidth="1"/>
    <col min="9738" max="9738" width="10.28515625" style="157" bestFit="1" customWidth="1"/>
    <col min="9739" max="9981" width="9.42578125" style="157"/>
    <col min="9982" max="9982" width="2" style="157" customWidth="1"/>
    <col min="9983" max="9983" width="5.85546875" style="157" customWidth="1"/>
    <col min="9984" max="9984" width="48.7109375" style="157" customWidth="1"/>
    <col min="9985" max="9985" width="12.7109375" style="157" customWidth="1"/>
    <col min="9986" max="9992" width="11.7109375" style="157" customWidth="1"/>
    <col min="9993" max="9993" width="11.85546875" style="157" customWidth="1"/>
    <col min="9994" max="9994" width="10.28515625" style="157" bestFit="1" customWidth="1"/>
    <col min="9995" max="10237" width="9.42578125" style="157"/>
    <col min="10238" max="10238" width="2" style="157" customWidth="1"/>
    <col min="10239" max="10239" width="5.85546875" style="157" customWidth="1"/>
    <col min="10240" max="10240" width="48.7109375" style="157" customWidth="1"/>
    <col min="10241" max="10241" width="12.7109375" style="157" customWidth="1"/>
    <col min="10242" max="10248" width="11.7109375" style="157" customWidth="1"/>
    <col min="10249" max="10249" width="11.85546875" style="157" customWidth="1"/>
    <col min="10250" max="10250" width="10.28515625" style="157" bestFit="1" customWidth="1"/>
    <col min="10251" max="10493" width="9.42578125" style="157"/>
    <col min="10494" max="10494" width="2" style="157" customWidth="1"/>
    <col min="10495" max="10495" width="5.85546875" style="157" customWidth="1"/>
    <col min="10496" max="10496" width="48.7109375" style="157" customWidth="1"/>
    <col min="10497" max="10497" width="12.7109375" style="157" customWidth="1"/>
    <col min="10498" max="10504" width="11.7109375" style="157" customWidth="1"/>
    <col min="10505" max="10505" width="11.85546875" style="157" customWidth="1"/>
    <col min="10506" max="10506" width="10.28515625" style="157" bestFit="1" customWidth="1"/>
    <col min="10507" max="10749" width="9.42578125" style="157"/>
    <col min="10750" max="10750" width="2" style="157" customWidth="1"/>
    <col min="10751" max="10751" width="5.85546875" style="157" customWidth="1"/>
    <col min="10752" max="10752" width="48.7109375" style="157" customWidth="1"/>
    <col min="10753" max="10753" width="12.7109375" style="157" customWidth="1"/>
    <col min="10754" max="10760" width="11.7109375" style="157" customWidth="1"/>
    <col min="10761" max="10761" width="11.85546875" style="157" customWidth="1"/>
    <col min="10762" max="10762" width="10.28515625" style="157" bestFit="1" customWidth="1"/>
    <col min="10763" max="11005" width="9.42578125" style="157"/>
    <col min="11006" max="11006" width="2" style="157" customWidth="1"/>
    <col min="11007" max="11007" width="5.85546875" style="157" customWidth="1"/>
    <col min="11008" max="11008" width="48.7109375" style="157" customWidth="1"/>
    <col min="11009" max="11009" width="12.7109375" style="157" customWidth="1"/>
    <col min="11010" max="11016" width="11.7109375" style="157" customWidth="1"/>
    <col min="11017" max="11017" width="11.85546875" style="157" customWidth="1"/>
    <col min="11018" max="11018" width="10.28515625" style="157" bestFit="1" customWidth="1"/>
    <col min="11019" max="11261" width="9.42578125" style="157"/>
    <col min="11262" max="11262" width="2" style="157" customWidth="1"/>
    <col min="11263" max="11263" width="5.85546875" style="157" customWidth="1"/>
    <col min="11264" max="11264" width="48.7109375" style="157" customWidth="1"/>
    <col min="11265" max="11265" width="12.7109375" style="157" customWidth="1"/>
    <col min="11266" max="11272" width="11.7109375" style="157" customWidth="1"/>
    <col min="11273" max="11273" width="11.85546875" style="157" customWidth="1"/>
    <col min="11274" max="11274" width="10.28515625" style="157" bestFit="1" customWidth="1"/>
    <col min="11275" max="11517" width="9.42578125" style="157"/>
    <col min="11518" max="11518" width="2" style="157" customWidth="1"/>
    <col min="11519" max="11519" width="5.85546875" style="157" customWidth="1"/>
    <col min="11520" max="11520" width="48.7109375" style="157" customWidth="1"/>
    <col min="11521" max="11521" width="12.7109375" style="157" customWidth="1"/>
    <col min="11522" max="11528" width="11.7109375" style="157" customWidth="1"/>
    <col min="11529" max="11529" width="11.85546875" style="157" customWidth="1"/>
    <col min="11530" max="11530" width="10.28515625" style="157" bestFit="1" customWidth="1"/>
    <col min="11531" max="11773" width="9.42578125" style="157"/>
    <col min="11774" max="11774" width="2" style="157" customWidth="1"/>
    <col min="11775" max="11775" width="5.85546875" style="157" customWidth="1"/>
    <col min="11776" max="11776" width="48.7109375" style="157" customWidth="1"/>
    <col min="11777" max="11777" width="12.7109375" style="157" customWidth="1"/>
    <col min="11778" max="11784" width="11.7109375" style="157" customWidth="1"/>
    <col min="11785" max="11785" width="11.85546875" style="157" customWidth="1"/>
    <col min="11786" max="11786" width="10.28515625" style="157" bestFit="1" customWidth="1"/>
    <col min="11787" max="12029" width="9.42578125" style="157"/>
    <col min="12030" max="12030" width="2" style="157" customWidth="1"/>
    <col min="12031" max="12031" width="5.85546875" style="157" customWidth="1"/>
    <col min="12032" max="12032" width="48.7109375" style="157" customWidth="1"/>
    <col min="12033" max="12033" width="12.7109375" style="157" customWidth="1"/>
    <col min="12034" max="12040" width="11.7109375" style="157" customWidth="1"/>
    <col min="12041" max="12041" width="11.85546875" style="157" customWidth="1"/>
    <col min="12042" max="12042" width="10.28515625" style="157" bestFit="1" customWidth="1"/>
    <col min="12043" max="12285" width="9.42578125" style="157"/>
    <col min="12286" max="12286" width="2" style="157" customWidth="1"/>
    <col min="12287" max="12287" width="5.85546875" style="157" customWidth="1"/>
    <col min="12288" max="12288" width="48.7109375" style="157" customWidth="1"/>
    <col min="12289" max="12289" width="12.7109375" style="157" customWidth="1"/>
    <col min="12290" max="12296" width="11.7109375" style="157" customWidth="1"/>
    <col min="12297" max="12297" width="11.85546875" style="157" customWidth="1"/>
    <col min="12298" max="12298" width="10.28515625" style="157" bestFit="1" customWidth="1"/>
    <col min="12299" max="12541" width="9.42578125" style="157"/>
    <col min="12542" max="12542" width="2" style="157" customWidth="1"/>
    <col min="12543" max="12543" width="5.85546875" style="157" customWidth="1"/>
    <col min="12544" max="12544" width="48.7109375" style="157" customWidth="1"/>
    <col min="12545" max="12545" width="12.7109375" style="157" customWidth="1"/>
    <col min="12546" max="12552" width="11.7109375" style="157" customWidth="1"/>
    <col min="12553" max="12553" width="11.85546875" style="157" customWidth="1"/>
    <col min="12554" max="12554" width="10.28515625" style="157" bestFit="1" customWidth="1"/>
    <col min="12555" max="12797" width="9.42578125" style="157"/>
    <col min="12798" max="12798" width="2" style="157" customWidth="1"/>
    <col min="12799" max="12799" width="5.85546875" style="157" customWidth="1"/>
    <col min="12800" max="12800" width="48.7109375" style="157" customWidth="1"/>
    <col min="12801" max="12801" width="12.7109375" style="157" customWidth="1"/>
    <col min="12802" max="12808" width="11.7109375" style="157" customWidth="1"/>
    <col min="12809" max="12809" width="11.85546875" style="157" customWidth="1"/>
    <col min="12810" max="12810" width="10.28515625" style="157" bestFit="1" customWidth="1"/>
    <col min="12811" max="13053" width="9.42578125" style="157"/>
    <col min="13054" max="13054" width="2" style="157" customWidth="1"/>
    <col min="13055" max="13055" width="5.85546875" style="157" customWidth="1"/>
    <col min="13056" max="13056" width="48.7109375" style="157" customWidth="1"/>
    <col min="13057" max="13057" width="12.7109375" style="157" customWidth="1"/>
    <col min="13058" max="13064" width="11.7109375" style="157" customWidth="1"/>
    <col min="13065" max="13065" width="11.85546875" style="157" customWidth="1"/>
    <col min="13066" max="13066" width="10.28515625" style="157" bestFit="1" customWidth="1"/>
    <col min="13067" max="13309" width="9.42578125" style="157"/>
    <col min="13310" max="13310" width="2" style="157" customWidth="1"/>
    <col min="13311" max="13311" width="5.85546875" style="157" customWidth="1"/>
    <col min="13312" max="13312" width="48.7109375" style="157" customWidth="1"/>
    <col min="13313" max="13313" width="12.7109375" style="157" customWidth="1"/>
    <col min="13314" max="13320" width="11.7109375" style="157" customWidth="1"/>
    <col min="13321" max="13321" width="11.85546875" style="157" customWidth="1"/>
    <col min="13322" max="13322" width="10.28515625" style="157" bestFit="1" customWidth="1"/>
    <col min="13323" max="13565" width="9.42578125" style="157"/>
    <col min="13566" max="13566" width="2" style="157" customWidth="1"/>
    <col min="13567" max="13567" width="5.85546875" style="157" customWidth="1"/>
    <col min="13568" max="13568" width="48.7109375" style="157" customWidth="1"/>
    <col min="13569" max="13569" width="12.7109375" style="157" customWidth="1"/>
    <col min="13570" max="13576" width="11.7109375" style="157" customWidth="1"/>
    <col min="13577" max="13577" width="11.85546875" style="157" customWidth="1"/>
    <col min="13578" max="13578" width="10.28515625" style="157" bestFit="1" customWidth="1"/>
    <col min="13579" max="13821" width="9.42578125" style="157"/>
    <col min="13822" max="13822" width="2" style="157" customWidth="1"/>
    <col min="13823" max="13823" width="5.85546875" style="157" customWidth="1"/>
    <col min="13824" max="13824" width="48.7109375" style="157" customWidth="1"/>
    <col min="13825" max="13825" width="12.7109375" style="157" customWidth="1"/>
    <col min="13826" max="13832" width="11.7109375" style="157" customWidth="1"/>
    <col min="13833" max="13833" width="11.85546875" style="157" customWidth="1"/>
    <col min="13834" max="13834" width="10.28515625" style="157" bestFit="1" customWidth="1"/>
    <col min="13835" max="14077" width="9.42578125" style="157"/>
    <col min="14078" max="14078" width="2" style="157" customWidth="1"/>
    <col min="14079" max="14079" width="5.85546875" style="157" customWidth="1"/>
    <col min="14080" max="14080" width="48.7109375" style="157" customWidth="1"/>
    <col min="14081" max="14081" width="12.7109375" style="157" customWidth="1"/>
    <col min="14082" max="14088" width="11.7109375" style="157" customWidth="1"/>
    <col min="14089" max="14089" width="11.85546875" style="157" customWidth="1"/>
    <col min="14090" max="14090" width="10.28515625" style="157" bestFit="1" customWidth="1"/>
    <col min="14091" max="14333" width="9.42578125" style="157"/>
    <col min="14334" max="14334" width="2" style="157" customWidth="1"/>
    <col min="14335" max="14335" width="5.85546875" style="157" customWidth="1"/>
    <col min="14336" max="14336" width="48.7109375" style="157" customWidth="1"/>
    <col min="14337" max="14337" width="12.7109375" style="157" customWidth="1"/>
    <col min="14338" max="14344" width="11.7109375" style="157" customWidth="1"/>
    <col min="14345" max="14345" width="11.85546875" style="157" customWidth="1"/>
    <col min="14346" max="14346" width="10.28515625" style="157" bestFit="1" customWidth="1"/>
    <col min="14347" max="14589" width="9.42578125" style="157"/>
    <col min="14590" max="14590" width="2" style="157" customWidth="1"/>
    <col min="14591" max="14591" width="5.85546875" style="157" customWidth="1"/>
    <col min="14592" max="14592" width="48.7109375" style="157" customWidth="1"/>
    <col min="14593" max="14593" width="12.7109375" style="157" customWidth="1"/>
    <col min="14594" max="14600" width="11.7109375" style="157" customWidth="1"/>
    <col min="14601" max="14601" width="11.85546875" style="157" customWidth="1"/>
    <col min="14602" max="14602" width="10.28515625" style="157" bestFit="1" customWidth="1"/>
    <col min="14603" max="14845" width="9.42578125" style="157"/>
    <col min="14846" max="14846" width="2" style="157" customWidth="1"/>
    <col min="14847" max="14847" width="5.85546875" style="157" customWidth="1"/>
    <col min="14848" max="14848" width="48.7109375" style="157" customWidth="1"/>
    <col min="14849" max="14849" width="12.7109375" style="157" customWidth="1"/>
    <col min="14850" max="14856" width="11.7109375" style="157" customWidth="1"/>
    <col min="14857" max="14857" width="11.85546875" style="157" customWidth="1"/>
    <col min="14858" max="14858" width="10.28515625" style="157" bestFit="1" customWidth="1"/>
    <col min="14859" max="15101" width="9.42578125" style="157"/>
    <col min="15102" max="15102" width="2" style="157" customWidth="1"/>
    <col min="15103" max="15103" width="5.85546875" style="157" customWidth="1"/>
    <col min="15104" max="15104" width="48.7109375" style="157" customWidth="1"/>
    <col min="15105" max="15105" width="12.7109375" style="157" customWidth="1"/>
    <col min="15106" max="15112" width="11.7109375" style="157" customWidth="1"/>
    <col min="15113" max="15113" width="11.85546875" style="157" customWidth="1"/>
    <col min="15114" max="15114" width="10.28515625" style="157" bestFit="1" customWidth="1"/>
    <col min="15115" max="15357" width="9.42578125" style="157"/>
    <col min="15358" max="15358" width="2" style="157" customWidth="1"/>
    <col min="15359" max="15359" width="5.85546875" style="157" customWidth="1"/>
    <col min="15360" max="15360" width="48.7109375" style="157" customWidth="1"/>
    <col min="15361" max="15361" width="12.7109375" style="157" customWidth="1"/>
    <col min="15362" max="15368" width="11.7109375" style="157" customWidth="1"/>
    <col min="15369" max="15369" width="11.85546875" style="157" customWidth="1"/>
    <col min="15370" max="15370" width="10.28515625" style="157" bestFit="1" customWidth="1"/>
    <col min="15371" max="15613" width="9.42578125" style="157"/>
    <col min="15614" max="15614" width="2" style="157" customWidth="1"/>
    <col min="15615" max="15615" width="5.85546875" style="157" customWidth="1"/>
    <col min="15616" max="15616" width="48.7109375" style="157" customWidth="1"/>
    <col min="15617" max="15617" width="12.7109375" style="157" customWidth="1"/>
    <col min="15618" max="15624" width="11.7109375" style="157" customWidth="1"/>
    <col min="15625" max="15625" width="11.85546875" style="157" customWidth="1"/>
    <col min="15626" max="15626" width="10.28515625" style="157" bestFit="1" customWidth="1"/>
    <col min="15627" max="15869" width="9.42578125" style="157"/>
    <col min="15870" max="15870" width="2" style="157" customWidth="1"/>
    <col min="15871" max="15871" width="5.85546875" style="157" customWidth="1"/>
    <col min="15872" max="15872" width="48.7109375" style="157" customWidth="1"/>
    <col min="15873" max="15873" width="12.7109375" style="157" customWidth="1"/>
    <col min="15874" max="15880" width="11.7109375" style="157" customWidth="1"/>
    <col min="15881" max="15881" width="11.85546875" style="157" customWidth="1"/>
    <col min="15882" max="15882" width="10.28515625" style="157" bestFit="1" customWidth="1"/>
    <col min="15883" max="16125" width="9.42578125" style="157"/>
    <col min="16126" max="16126" width="2" style="157" customWidth="1"/>
    <col min="16127" max="16127" width="5.85546875" style="157" customWidth="1"/>
    <col min="16128" max="16128" width="48.7109375" style="157" customWidth="1"/>
    <col min="16129" max="16129" width="12.7109375" style="157" customWidth="1"/>
    <col min="16130" max="16136" width="11.7109375" style="157" customWidth="1"/>
    <col min="16137" max="16137" width="11.85546875" style="157" customWidth="1"/>
    <col min="16138" max="16138" width="10.28515625" style="157" bestFit="1" customWidth="1"/>
    <col min="16139" max="16384" width="9.42578125" style="157"/>
  </cols>
  <sheetData>
    <row r="1" spans="1:9" ht="90.75" customHeight="1" thickBot="1">
      <c r="A1" s="391"/>
      <c r="B1" s="392"/>
      <c r="C1" s="392"/>
      <c r="D1" s="392"/>
      <c r="E1" s="392"/>
      <c r="F1" s="392"/>
      <c r="G1" s="392"/>
    </row>
    <row r="2" spans="1:9" ht="15" customHeight="1">
      <c r="A2" s="393" t="s">
        <v>0</v>
      </c>
      <c r="B2" s="394"/>
      <c r="C2" s="394"/>
      <c r="D2" s="394"/>
      <c r="E2" s="394"/>
      <c r="F2" s="394"/>
      <c r="G2" s="394"/>
    </row>
    <row r="3" spans="1:9" ht="15" customHeight="1">
      <c r="A3" s="395" t="str">
        <f>'ORÇ BASE'!$A$3</f>
        <v>LOCAL: SÍTIO ESPINHOS - ZONA RURAL DE TERRA NOVA/PE</v>
      </c>
      <c r="B3" s="396"/>
      <c r="C3" s="396"/>
      <c r="D3" s="396"/>
      <c r="E3" s="396"/>
      <c r="F3" s="396"/>
      <c r="G3" s="396"/>
      <c r="H3" s="158"/>
    </row>
    <row r="4" spans="1:9" ht="15" customHeight="1" thickBot="1">
      <c r="A4" s="397" t="str">
        <f>'ORÇ BASE'!$A$4</f>
        <v>OBJETO: CONSTRUÇÃO DE UMA PRAÇA NO SÍTIO ESPINHOS</v>
      </c>
      <c r="B4" s="398"/>
      <c r="C4" s="398"/>
      <c r="D4" s="398"/>
      <c r="E4" s="398"/>
      <c r="F4" s="398"/>
      <c r="G4" s="398"/>
      <c r="H4" s="158"/>
    </row>
    <row r="5" spans="1:9" ht="15" customHeight="1" thickBot="1">
      <c r="A5" s="399"/>
      <c r="B5" s="400"/>
      <c r="C5" s="400"/>
      <c r="D5" s="400"/>
      <c r="E5" s="400"/>
      <c r="F5" s="400"/>
      <c r="G5" s="400"/>
      <c r="H5" s="158"/>
    </row>
    <row r="6" spans="1:9" ht="13.5" thickBot="1">
      <c r="A6" s="389" t="s">
        <v>203</v>
      </c>
      <c r="B6" s="390"/>
      <c r="C6" s="390"/>
      <c r="D6" s="390"/>
      <c r="E6" s="390"/>
      <c r="F6" s="390"/>
      <c r="G6" s="390"/>
      <c r="H6" s="159"/>
    </row>
    <row r="7" spans="1:9" s="166" customFormat="1">
      <c r="A7" s="160"/>
      <c r="B7" s="161" t="s">
        <v>3</v>
      </c>
      <c r="C7" s="162" t="s">
        <v>123</v>
      </c>
      <c r="D7" s="163" t="s">
        <v>114</v>
      </c>
      <c r="E7" s="164" t="s">
        <v>204</v>
      </c>
      <c r="F7" s="165" t="s">
        <v>205</v>
      </c>
      <c r="G7" s="165" t="s">
        <v>206</v>
      </c>
    </row>
    <row r="8" spans="1:9" s="166" customFormat="1" ht="15" customHeight="1">
      <c r="A8" s="167"/>
      <c r="B8" s="168" t="s">
        <v>12</v>
      </c>
      <c r="C8" s="169" t="str">
        <f>'ORÇ BASE'!C9</f>
        <v xml:space="preserve">SERVIÇOS PRELIMINARES </v>
      </c>
      <c r="D8" s="170">
        <f>'ORÇ BASE'!G11</f>
        <v>2210.94</v>
      </c>
      <c r="E8" s="174">
        <f>I8</f>
        <v>2210.94</v>
      </c>
      <c r="F8" s="171"/>
      <c r="G8" s="171"/>
      <c r="H8" s="172">
        <f t="shared" ref="H8:H27" si="0">SUM(E8:G8)</f>
        <v>2210.94</v>
      </c>
      <c r="I8" s="173">
        <f>ROUND(D8/1,2)</f>
        <v>2210.94</v>
      </c>
    </row>
    <row r="9" spans="1:9" s="166" customFormat="1" ht="15" customHeight="1">
      <c r="A9" s="167"/>
      <c r="B9" s="168" t="s">
        <v>22</v>
      </c>
      <c r="C9" s="169" t="str">
        <f>'ORÇ BASE'!C13</f>
        <v>CONSTRUÇÃO PRAÇA E CANTEIROS</v>
      </c>
      <c r="D9" s="170"/>
      <c r="E9" s="174"/>
      <c r="F9" s="171"/>
      <c r="G9" s="171"/>
      <c r="H9" s="172">
        <f t="shared" si="0"/>
        <v>0</v>
      </c>
      <c r="I9" s="173">
        <f>ROUND(D9/1,2)</f>
        <v>0</v>
      </c>
    </row>
    <row r="10" spans="1:9" s="166" customFormat="1" ht="15" customHeight="1">
      <c r="A10" s="167"/>
      <c r="B10" s="168" t="s">
        <v>23</v>
      </c>
      <c r="C10" s="169" t="str">
        <f>'ORÇ BASE'!C14</f>
        <v>PISOS / PASSEIOS</v>
      </c>
      <c r="D10" s="170">
        <f>'ORÇ BASE'!G20</f>
        <v>30468.94</v>
      </c>
      <c r="E10" s="174">
        <f>I10</f>
        <v>15234.47</v>
      </c>
      <c r="F10" s="171">
        <f>D10-E10</f>
        <v>15234.47</v>
      </c>
      <c r="G10" s="171"/>
      <c r="H10" s="172">
        <f t="shared" si="0"/>
        <v>30468.94</v>
      </c>
      <c r="I10" s="173">
        <f>ROUND(D10/2,2)</f>
        <v>15234.47</v>
      </c>
    </row>
    <row r="11" spans="1:9" s="166" customFormat="1" ht="15" customHeight="1">
      <c r="A11" s="167"/>
      <c r="B11" s="168" t="s">
        <v>40</v>
      </c>
      <c r="C11" s="169" t="str">
        <f>'ORÇ BASE'!C22</f>
        <v>INSTALAÇÕES ELÉTRICAS</v>
      </c>
      <c r="D11" s="170">
        <f>'ORÇ BASE'!G36</f>
        <v>42457.42</v>
      </c>
      <c r="E11" s="174">
        <f>I11</f>
        <v>21228.71</v>
      </c>
      <c r="F11" s="171">
        <f>D11-E11</f>
        <v>21228.71</v>
      </c>
      <c r="G11" s="171"/>
      <c r="H11" s="172">
        <f t="shared" si="0"/>
        <v>42457.42</v>
      </c>
      <c r="I11" s="173">
        <f>ROUND(D11/2,2)</f>
        <v>21228.71</v>
      </c>
    </row>
    <row r="12" spans="1:9" s="166" customFormat="1" ht="15" customHeight="1">
      <c r="A12" s="167"/>
      <c r="B12" s="168" t="s">
        <v>73</v>
      </c>
      <c r="C12" s="169" t="str">
        <f>'ORÇ BASE'!C38</f>
        <v>URBANIZAÇÕES E PAISAGISMO</v>
      </c>
      <c r="D12" s="170">
        <f>'ORÇ BASE'!G47</f>
        <v>16881.439999999995</v>
      </c>
      <c r="E12" s="174"/>
      <c r="F12" s="171"/>
      <c r="G12" s="171">
        <f>I12</f>
        <v>16881.439999999999</v>
      </c>
      <c r="H12" s="172">
        <f t="shared" si="0"/>
        <v>16881.439999999999</v>
      </c>
      <c r="I12" s="173">
        <f>ROUND(D12/1,2)</f>
        <v>16881.439999999999</v>
      </c>
    </row>
    <row r="13" spans="1:9" s="166" customFormat="1" ht="15" customHeight="1">
      <c r="A13" s="167"/>
      <c r="B13" s="168" t="s">
        <v>498</v>
      </c>
      <c r="C13" s="169" t="str">
        <f>'ORÇ BASE'!C49</f>
        <v>PERGOLADOS E PLAYGROUND</v>
      </c>
      <c r="D13" s="170">
        <f>'ORÇ BASE'!G57</f>
        <v>25596.25</v>
      </c>
      <c r="E13" s="174"/>
      <c r="F13" s="171">
        <f>I13</f>
        <v>12798.13</v>
      </c>
      <c r="G13" s="171">
        <f>D13-F13</f>
        <v>12798.12</v>
      </c>
      <c r="H13" s="172">
        <f t="shared" si="0"/>
        <v>25596.25</v>
      </c>
      <c r="I13" s="173">
        <f>ROUND(D13/2,2)</f>
        <v>12798.13</v>
      </c>
    </row>
    <row r="14" spans="1:9" s="166" customFormat="1" ht="15" customHeight="1">
      <c r="A14" s="167"/>
      <c r="B14" s="168" t="s">
        <v>93</v>
      </c>
      <c r="C14" s="169" t="str">
        <f>'ORÇ BASE'!C61</f>
        <v>BANCOS E CONTENÇÕES</v>
      </c>
      <c r="D14" s="170">
        <f>'ORÇ BASE'!G67</f>
        <v>6832.380000000001</v>
      </c>
      <c r="E14" s="174">
        <f>I14</f>
        <v>6832.38</v>
      </c>
      <c r="F14" s="171"/>
      <c r="G14" s="171"/>
      <c r="H14" s="172">
        <f t="shared" si="0"/>
        <v>6832.38</v>
      </c>
      <c r="I14" s="173">
        <f>ROUND(D14/1,2)</f>
        <v>6832.38</v>
      </c>
    </row>
    <row r="15" spans="1:9" s="166" customFormat="1" ht="15" customHeight="1">
      <c r="A15" s="167"/>
      <c r="B15" s="168" t="s">
        <v>290</v>
      </c>
      <c r="C15" s="169" t="str">
        <f>'ORÇ BASE'!C69</f>
        <v>CONSTRUÇÃO QUIOSQUE</v>
      </c>
      <c r="D15" s="170"/>
      <c r="E15" s="174"/>
      <c r="F15" s="171"/>
      <c r="G15" s="171"/>
      <c r="H15" s="172">
        <f t="shared" si="0"/>
        <v>0</v>
      </c>
      <c r="I15" s="173">
        <f>ROUND(D15/1,2)</f>
        <v>0</v>
      </c>
    </row>
    <row r="16" spans="1:9" s="166" customFormat="1" ht="15" customHeight="1">
      <c r="A16" s="167"/>
      <c r="B16" s="168" t="s">
        <v>291</v>
      </c>
      <c r="C16" s="169" t="str">
        <f>'ORÇ BASE'!C70</f>
        <v>INFRAESTRUTURA</v>
      </c>
      <c r="D16" s="170">
        <f>'ORÇ BASE'!G76</f>
        <v>4390.92</v>
      </c>
      <c r="E16" s="174">
        <f>I16</f>
        <v>4390.92</v>
      </c>
      <c r="F16" s="171"/>
      <c r="G16" s="171"/>
      <c r="H16" s="172">
        <f t="shared" si="0"/>
        <v>4390.92</v>
      </c>
      <c r="I16" s="173">
        <f>ROUND(D16/1,2)</f>
        <v>4390.92</v>
      </c>
    </row>
    <row r="17" spans="1:19" s="166" customFormat="1" ht="15" customHeight="1">
      <c r="A17" s="167"/>
      <c r="B17" s="168" t="s">
        <v>298</v>
      </c>
      <c r="C17" s="169" t="str">
        <f>'ORÇ BASE'!C78</f>
        <v>SUPERESTRUTURA</v>
      </c>
      <c r="D17" s="170">
        <f>'ORÇ BASE'!G85</f>
        <v>12914.890000000001</v>
      </c>
      <c r="E17" s="174">
        <f>I17</f>
        <v>6457.45</v>
      </c>
      <c r="F17" s="171">
        <f>D17-E17</f>
        <v>6457.4400000000014</v>
      </c>
      <c r="G17" s="171"/>
      <c r="H17" s="172">
        <f t="shared" si="0"/>
        <v>12914.890000000001</v>
      </c>
      <c r="I17" s="173">
        <f>ROUND(D17/2,2)</f>
        <v>6457.45</v>
      </c>
    </row>
    <row r="18" spans="1:19" s="166" customFormat="1" ht="15" customHeight="1">
      <c r="A18" s="167"/>
      <c r="B18" s="168" t="s">
        <v>315</v>
      </c>
      <c r="C18" s="169" t="str">
        <f>'ORÇ BASE'!C87</f>
        <v>PISOS/PASSEIOS</v>
      </c>
      <c r="D18" s="170">
        <f>'ORÇ BASE'!G92</f>
        <v>2537.94</v>
      </c>
      <c r="E18" s="174"/>
      <c r="F18" s="171">
        <f>I18</f>
        <v>2537.94</v>
      </c>
      <c r="G18" s="171"/>
      <c r="H18" s="172">
        <f t="shared" si="0"/>
        <v>2537.94</v>
      </c>
      <c r="I18" s="173">
        <f>ROUND(D18/1,2)</f>
        <v>2537.94</v>
      </c>
    </row>
    <row r="19" spans="1:19" s="166" customFormat="1" ht="15" customHeight="1">
      <c r="A19" s="167"/>
      <c r="B19" s="168" t="s">
        <v>323</v>
      </c>
      <c r="C19" s="169" t="str">
        <f>'ORÇ BASE'!C94</f>
        <v>REVESTIMENTOS</v>
      </c>
      <c r="D19" s="170">
        <f>'ORÇ BASE'!G102</f>
        <v>8863.2800000000007</v>
      </c>
      <c r="E19" s="174"/>
      <c r="F19" s="171">
        <f>I19</f>
        <v>8863.2800000000007</v>
      </c>
      <c r="G19" s="171"/>
      <c r="H19" s="172">
        <f t="shared" si="0"/>
        <v>8863.2800000000007</v>
      </c>
      <c r="I19" s="173">
        <f>ROUND(D19/1,2)</f>
        <v>8863.2800000000007</v>
      </c>
    </row>
    <row r="20" spans="1:19" s="166" customFormat="1" ht="15" customHeight="1">
      <c r="A20" s="167"/>
      <c r="B20" s="168" t="s">
        <v>331</v>
      </c>
      <c r="C20" s="169" t="str">
        <f>'ORÇ BASE'!C104</f>
        <v>ESQUADRIAS</v>
      </c>
      <c r="D20" s="170">
        <f>'ORÇ BASE'!G109</f>
        <v>4484.22</v>
      </c>
      <c r="E20" s="174"/>
      <c r="F20" s="171"/>
      <c r="G20" s="171">
        <f>I20</f>
        <v>4484.22</v>
      </c>
      <c r="H20" s="172">
        <f t="shared" si="0"/>
        <v>4484.22</v>
      </c>
      <c r="I20" s="173">
        <f t="shared" ref="I20:I24" si="1">ROUND(D20/1,2)</f>
        <v>4484.22</v>
      </c>
    </row>
    <row r="21" spans="1:19" s="166" customFormat="1" ht="15" customHeight="1">
      <c r="A21" s="167"/>
      <c r="B21" s="168" t="s">
        <v>336</v>
      </c>
      <c r="C21" s="169" t="str">
        <f>'ORÇ BASE'!C111</f>
        <v>COBERTURA</v>
      </c>
      <c r="D21" s="170">
        <f>'ORÇ BASE'!G116</f>
        <v>5342.9900000000007</v>
      </c>
      <c r="E21" s="174"/>
      <c r="F21" s="171"/>
      <c r="G21" s="171">
        <f>I21</f>
        <v>5342.99</v>
      </c>
      <c r="H21" s="172">
        <f t="shared" si="0"/>
        <v>5342.99</v>
      </c>
      <c r="I21" s="173">
        <f t="shared" si="1"/>
        <v>5342.99</v>
      </c>
    </row>
    <row r="22" spans="1:19" s="166" customFormat="1" ht="15" customHeight="1">
      <c r="A22" s="167"/>
      <c r="B22" s="168" t="s">
        <v>341</v>
      </c>
      <c r="C22" s="169" t="str">
        <f>'ORÇ BASE'!C118</f>
        <v>INSTALAÇÕES ELÉTRICAS</v>
      </c>
      <c r="D22" s="170">
        <f>'ORÇ BASE'!G128</f>
        <v>2484.71</v>
      </c>
      <c r="E22" s="174"/>
      <c r="F22" s="171"/>
      <c r="G22" s="171">
        <f>I22</f>
        <v>2484.71</v>
      </c>
      <c r="H22" s="172">
        <f t="shared" si="0"/>
        <v>2484.71</v>
      </c>
      <c r="I22" s="173">
        <f t="shared" si="1"/>
        <v>2484.71</v>
      </c>
    </row>
    <row r="23" spans="1:19" s="166" customFormat="1" ht="15" customHeight="1">
      <c r="A23" s="167"/>
      <c r="B23" s="168" t="s">
        <v>347</v>
      </c>
      <c r="C23" s="169" t="str">
        <f>'ORÇ BASE'!C130</f>
        <v>INSTALAÇÕES HIDROSSANITÁRIAS</v>
      </c>
      <c r="D23" s="170">
        <f>'ORÇ BASE'!G146</f>
        <v>6116.0900000000011</v>
      </c>
      <c r="E23" s="174"/>
      <c r="F23" s="171"/>
      <c r="G23" s="171">
        <f>I23</f>
        <v>6116.09</v>
      </c>
      <c r="H23" s="172">
        <f t="shared" si="0"/>
        <v>6116.09</v>
      </c>
      <c r="I23" s="173">
        <f t="shared" si="1"/>
        <v>6116.09</v>
      </c>
    </row>
    <row r="24" spans="1:19" s="166" customFormat="1" ht="15" customHeight="1">
      <c r="A24" s="167"/>
      <c r="B24" s="168" t="s">
        <v>363</v>
      </c>
      <c r="C24" s="169" t="str">
        <f>'ORÇ BASE'!C148</f>
        <v>PINTURAS E ACABAMENTOS</v>
      </c>
      <c r="D24" s="170">
        <f>'ORÇ BASE'!G158</f>
        <v>4573.8499999999995</v>
      </c>
      <c r="E24" s="174"/>
      <c r="F24" s="171"/>
      <c r="G24" s="171">
        <f>I24</f>
        <v>4573.8500000000004</v>
      </c>
      <c r="H24" s="172">
        <f t="shared" si="0"/>
        <v>4573.8500000000004</v>
      </c>
      <c r="I24" s="173">
        <f t="shared" si="1"/>
        <v>4573.8500000000004</v>
      </c>
    </row>
    <row r="25" spans="1:19" s="166" customFormat="1" ht="15" customHeight="1">
      <c r="A25" s="167"/>
      <c r="B25" s="168"/>
      <c r="C25" s="169"/>
      <c r="D25" s="170"/>
      <c r="E25" s="174"/>
      <c r="F25" s="171"/>
      <c r="G25" s="171"/>
      <c r="H25" s="172">
        <f t="shared" si="0"/>
        <v>0</v>
      </c>
      <c r="I25" s="173">
        <f>ROUND(D25/1,2)</f>
        <v>0</v>
      </c>
    </row>
    <row r="26" spans="1:19" s="166" customFormat="1" ht="20.100000000000001" customHeight="1">
      <c r="A26" s="167"/>
      <c r="B26" s="168"/>
      <c r="C26" s="175" t="s">
        <v>114</v>
      </c>
      <c r="D26" s="176">
        <f>SUM(D8:D25)</f>
        <v>176156.25999999998</v>
      </c>
      <c r="E26" s="177">
        <f>SUM(E8:E25)</f>
        <v>56354.869999999988</v>
      </c>
      <c r="F26" s="177">
        <f>SUM(F8:F25)</f>
        <v>67119.97</v>
      </c>
      <c r="G26" s="177">
        <f>SUM(G8:G25)</f>
        <v>52681.419999999991</v>
      </c>
      <c r="H26" s="172">
        <f t="shared" si="0"/>
        <v>176156.25999999998</v>
      </c>
      <c r="I26" s="178"/>
      <c r="J26" s="179"/>
      <c r="K26" s="180"/>
      <c r="L26" s="180"/>
      <c r="M26" s="180"/>
      <c r="N26" s="180"/>
      <c r="O26" s="180"/>
      <c r="P26" s="180"/>
      <c r="Q26" s="180"/>
      <c r="R26" s="180"/>
      <c r="S26" s="180"/>
    </row>
    <row r="27" spans="1:19" s="166" customFormat="1" ht="20.100000000000001" customHeight="1" thickBot="1">
      <c r="A27" s="181"/>
      <c r="B27" s="182"/>
      <c r="C27" s="183" t="s">
        <v>207</v>
      </c>
      <c r="D27" s="184">
        <f>(D26*100/D31)/100</f>
        <v>0.2858200194856938</v>
      </c>
      <c r="E27" s="185">
        <f>(E26*100/$D$26)/100</f>
        <v>0.31991409218156652</v>
      </c>
      <c r="F27" s="185">
        <f>(F26*100/$D$26)/100</f>
        <v>0.38102517617029341</v>
      </c>
      <c r="G27" s="185">
        <f>(G26*100/$D$26)/100</f>
        <v>0.29906073164814012</v>
      </c>
      <c r="H27" s="186">
        <f t="shared" si="0"/>
        <v>1</v>
      </c>
      <c r="I27" s="178"/>
      <c r="J27" s="179"/>
      <c r="K27" s="180"/>
      <c r="L27" s="180"/>
      <c r="M27" s="180"/>
      <c r="N27" s="180"/>
      <c r="O27" s="180"/>
      <c r="P27" s="180"/>
      <c r="Q27" s="180"/>
      <c r="R27" s="180"/>
      <c r="S27" s="180"/>
    </row>
    <row r="28" spans="1:19" s="166" customFormat="1" ht="12" customHeight="1">
      <c r="B28" s="187"/>
      <c r="C28" s="188"/>
      <c r="D28" s="188"/>
      <c r="E28" s="189"/>
      <c r="F28" s="189"/>
      <c r="G28" s="189"/>
      <c r="H28" s="190"/>
      <c r="I28" s="178"/>
      <c r="J28" s="179"/>
      <c r="K28" s="180"/>
      <c r="L28" s="180"/>
      <c r="M28" s="180"/>
      <c r="N28" s="180"/>
      <c r="O28" s="180"/>
      <c r="P28" s="180"/>
      <c r="Q28" s="180"/>
      <c r="R28" s="180"/>
      <c r="S28" s="180"/>
    </row>
    <row r="29" spans="1:19" s="166" customFormat="1" ht="12.95" customHeight="1">
      <c r="B29" s="187"/>
      <c r="C29" s="191"/>
      <c r="D29" s="191"/>
      <c r="E29" s="189"/>
      <c r="F29" s="189"/>
      <c r="G29" s="189"/>
      <c r="H29" s="172"/>
      <c r="I29" s="178"/>
      <c r="J29" s="179"/>
      <c r="K29" s="180"/>
      <c r="L29" s="180"/>
      <c r="M29" s="180"/>
      <c r="N29" s="180"/>
      <c r="O29" s="180"/>
      <c r="P29" s="180"/>
      <c r="Q29" s="180"/>
      <c r="R29" s="180"/>
      <c r="S29" s="180"/>
    </row>
    <row r="30" spans="1:19" s="166" customFormat="1" ht="12.95" customHeight="1">
      <c r="B30" s="187"/>
      <c r="C30" s="191"/>
      <c r="D30" s="191"/>
      <c r="E30" s="189"/>
      <c r="F30" s="189"/>
      <c r="G30" s="189"/>
      <c r="H30" s="172"/>
      <c r="I30" s="192"/>
      <c r="J30" s="193"/>
      <c r="K30" s="180"/>
      <c r="L30" s="180"/>
      <c r="M30" s="180"/>
      <c r="N30" s="180"/>
      <c r="O30" s="180"/>
      <c r="P30" s="180"/>
      <c r="Q30" s="180"/>
      <c r="R30" s="180"/>
      <c r="S30" s="180"/>
    </row>
    <row r="31" spans="1:19" s="166" customFormat="1" ht="12.95" customHeight="1">
      <c r="B31" s="187"/>
      <c r="C31" s="191"/>
      <c r="D31" s="191">
        <v>616318.82999999984</v>
      </c>
      <c r="E31" s="189"/>
      <c r="F31" s="189"/>
      <c r="G31" s="189"/>
      <c r="H31" s="172"/>
      <c r="I31" s="194"/>
      <c r="J31" s="179"/>
      <c r="K31" s="180"/>
      <c r="L31" s="180"/>
      <c r="M31" s="180"/>
      <c r="N31" s="180"/>
      <c r="O31" s="180"/>
      <c r="P31" s="180"/>
      <c r="Q31" s="180"/>
      <c r="R31" s="180"/>
      <c r="S31" s="180"/>
    </row>
    <row r="32" spans="1:19" s="166" customFormat="1" ht="12.95" customHeight="1">
      <c r="B32" s="187"/>
      <c r="C32" s="191"/>
      <c r="D32" s="191"/>
      <c r="E32" s="189"/>
      <c r="F32" s="189"/>
      <c r="G32" s="189"/>
      <c r="H32" s="192"/>
      <c r="I32" s="192"/>
      <c r="J32" s="192"/>
      <c r="K32" s="180"/>
      <c r="L32" s="180"/>
      <c r="M32" s="180"/>
      <c r="N32" s="180"/>
      <c r="O32" s="180"/>
      <c r="P32" s="180"/>
      <c r="Q32" s="180"/>
      <c r="R32" s="180"/>
      <c r="S32" s="180"/>
    </row>
    <row r="33" spans="1:19" s="166" customFormat="1" ht="12.95" customHeight="1">
      <c r="B33" s="196"/>
      <c r="C33" s="197"/>
      <c r="D33" s="197"/>
      <c r="E33" s="198"/>
      <c r="F33" s="198"/>
      <c r="G33" s="198"/>
      <c r="H33" s="180"/>
      <c r="I33" s="192"/>
      <c r="J33" s="194"/>
      <c r="K33" s="180"/>
      <c r="L33" s="180"/>
      <c r="M33" s="180"/>
      <c r="N33" s="180"/>
      <c r="O33" s="180"/>
      <c r="P33" s="180"/>
      <c r="Q33" s="180"/>
      <c r="R33" s="180"/>
      <c r="S33" s="180"/>
    </row>
    <row r="34" spans="1:19" s="166" customFormat="1" ht="12.95" customHeight="1">
      <c r="A34" s="199"/>
      <c r="B34" s="200"/>
      <c r="C34" s="187"/>
      <c r="D34" s="187"/>
      <c r="E34" s="189"/>
      <c r="F34" s="189"/>
      <c r="G34" s="189"/>
      <c r="H34" s="192"/>
      <c r="I34" s="180"/>
      <c r="J34" s="180"/>
      <c r="K34" s="180"/>
      <c r="L34" s="180"/>
      <c r="M34" s="201"/>
      <c r="N34" s="201"/>
      <c r="O34" s="201"/>
      <c r="P34" s="201"/>
      <c r="Q34" s="201"/>
      <c r="R34" s="201"/>
      <c r="S34" s="201"/>
    </row>
    <row r="35" spans="1:19" ht="12.95" customHeight="1">
      <c r="A35" s="202"/>
      <c r="B35" s="203"/>
      <c r="C35" s="204"/>
      <c r="D35" s="204"/>
      <c r="E35" s="205"/>
      <c r="F35" s="205"/>
      <c r="G35" s="205"/>
      <c r="H35" s="206"/>
      <c r="I35" s="207"/>
      <c r="J35" s="207"/>
      <c r="K35" s="208"/>
      <c r="L35" s="208"/>
      <c r="M35" s="208"/>
      <c r="N35" s="208"/>
      <c r="O35" s="208"/>
      <c r="P35" s="208"/>
      <c r="Q35" s="208"/>
      <c r="R35" s="208"/>
      <c r="S35" s="208"/>
    </row>
    <row r="36" spans="1:19" ht="12.95" customHeight="1">
      <c r="A36" s="202"/>
      <c r="B36" s="203"/>
      <c r="C36" s="204"/>
      <c r="D36" s="204"/>
      <c r="E36" s="205"/>
      <c r="F36" s="205"/>
      <c r="G36" s="195"/>
      <c r="H36" s="206"/>
      <c r="I36" s="207"/>
      <c r="J36" s="207"/>
      <c r="K36" s="208"/>
      <c r="L36" s="208"/>
      <c r="M36" s="208"/>
      <c r="N36" s="208"/>
      <c r="O36" s="208"/>
      <c r="P36" s="208"/>
      <c r="Q36" s="208"/>
      <c r="R36" s="208"/>
      <c r="S36" s="208"/>
    </row>
    <row r="37" spans="1:19" ht="12.95" customHeight="1">
      <c r="A37" s="202"/>
      <c r="B37" s="209"/>
      <c r="C37" s="204"/>
      <c r="D37" s="204"/>
      <c r="E37" s="205"/>
      <c r="F37" s="205"/>
      <c r="G37" s="205"/>
      <c r="H37" s="207"/>
      <c r="I37" s="207"/>
      <c r="J37" s="207"/>
      <c r="K37" s="208"/>
      <c r="L37" s="208"/>
      <c r="M37" s="208"/>
      <c r="N37" s="208"/>
      <c r="O37" s="208"/>
      <c r="P37" s="208"/>
      <c r="Q37" s="208"/>
      <c r="R37" s="208"/>
      <c r="S37" s="208"/>
    </row>
    <row r="38" spans="1:19" ht="12.95" customHeight="1">
      <c r="A38" s="202"/>
      <c r="B38" s="209"/>
      <c r="C38" s="210"/>
      <c r="D38" s="210"/>
      <c r="E38" s="205"/>
      <c r="F38" s="205"/>
      <c r="G38" s="205"/>
      <c r="H38" s="207"/>
      <c r="I38" s="207"/>
      <c r="J38" s="207"/>
      <c r="K38" s="208"/>
      <c r="L38" s="208"/>
      <c r="M38" s="208"/>
      <c r="N38" s="208"/>
      <c r="O38" s="208"/>
      <c r="P38" s="208"/>
      <c r="Q38" s="208"/>
      <c r="R38" s="208"/>
      <c r="S38" s="208"/>
    </row>
    <row r="39" spans="1:19" ht="12.95" customHeight="1">
      <c r="A39" s="202"/>
      <c r="B39" s="209"/>
      <c r="C39" s="210"/>
      <c r="D39" s="210"/>
      <c r="E39" s="205"/>
      <c r="F39" s="205"/>
      <c r="G39" s="205"/>
      <c r="H39" s="207"/>
      <c r="I39" s="207"/>
      <c r="J39" s="207"/>
      <c r="K39" s="208"/>
      <c r="L39" s="208"/>
      <c r="M39" s="208"/>
      <c r="N39" s="208"/>
      <c r="O39" s="208"/>
      <c r="P39" s="208"/>
      <c r="Q39" s="208"/>
      <c r="R39" s="208"/>
      <c r="S39" s="208"/>
    </row>
    <row r="40" spans="1:19" ht="12.95" customHeight="1">
      <c r="A40" s="202"/>
      <c r="B40" s="209"/>
      <c r="C40" s="210"/>
      <c r="D40" s="210"/>
      <c r="E40" s="205"/>
      <c r="F40" s="205"/>
      <c r="G40" s="205"/>
      <c r="H40" s="207"/>
      <c r="I40" s="207"/>
      <c r="J40" s="207"/>
      <c r="K40" s="208"/>
      <c r="L40" s="208"/>
      <c r="M40" s="208"/>
      <c r="N40" s="208"/>
      <c r="O40" s="208"/>
      <c r="P40" s="208"/>
      <c r="Q40" s="208"/>
      <c r="R40" s="208"/>
      <c r="S40" s="208"/>
    </row>
    <row r="41" spans="1:19" ht="12.95" customHeight="1">
      <c r="A41" s="202"/>
      <c r="B41" s="209"/>
      <c r="C41" s="210"/>
      <c r="D41" s="210"/>
      <c r="E41" s="205"/>
      <c r="F41" s="205"/>
      <c r="G41" s="205"/>
      <c r="H41" s="207"/>
      <c r="I41" s="207"/>
      <c r="J41" s="207"/>
      <c r="K41" s="208"/>
      <c r="L41" s="208"/>
      <c r="M41" s="208"/>
      <c r="N41" s="208"/>
      <c r="O41" s="208"/>
      <c r="P41" s="208"/>
      <c r="Q41" s="208"/>
      <c r="R41" s="208"/>
      <c r="S41" s="208"/>
    </row>
    <row r="42" spans="1:19" ht="13.9" customHeight="1">
      <c r="A42" s="202"/>
      <c r="B42" s="211"/>
      <c r="C42" s="210"/>
      <c r="D42" s="210"/>
      <c r="E42" s="205"/>
      <c r="F42" s="205"/>
      <c r="G42" s="205"/>
      <c r="H42" s="207"/>
      <c r="I42" s="207"/>
      <c r="J42" s="207"/>
      <c r="K42" s="208"/>
      <c r="L42" s="208"/>
      <c r="M42" s="212"/>
      <c r="N42" s="212"/>
      <c r="O42" s="212"/>
      <c r="P42" s="212"/>
      <c r="Q42" s="212"/>
      <c r="R42" s="212"/>
      <c r="S42" s="212"/>
    </row>
    <row r="43" spans="1:19" ht="12.95" customHeight="1">
      <c r="A43" s="202"/>
      <c r="B43" s="209"/>
      <c r="C43" s="204"/>
      <c r="D43" s="204"/>
      <c r="E43" s="205"/>
      <c r="F43" s="205"/>
      <c r="G43" s="205"/>
      <c r="H43" s="207"/>
      <c r="I43" s="207"/>
      <c r="J43" s="207"/>
      <c r="K43" s="208"/>
      <c r="L43" s="208"/>
      <c r="M43" s="208"/>
      <c r="N43" s="208"/>
      <c r="O43" s="208"/>
      <c r="P43" s="208"/>
      <c r="Q43" s="208"/>
      <c r="R43" s="208"/>
      <c r="S43" s="208"/>
    </row>
    <row r="44" spans="1:19">
      <c r="A44" s="202"/>
      <c r="B44" s="209"/>
      <c r="C44" s="213"/>
      <c r="D44" s="213"/>
      <c r="E44" s="205"/>
      <c r="F44" s="205"/>
      <c r="G44" s="205"/>
      <c r="H44" s="207"/>
      <c r="I44" s="207"/>
      <c r="J44" s="207"/>
      <c r="K44" s="208"/>
      <c r="L44" s="208"/>
      <c r="M44" s="208"/>
      <c r="N44" s="208"/>
      <c r="O44" s="208"/>
      <c r="P44" s="208"/>
      <c r="Q44" s="208"/>
      <c r="R44" s="208"/>
      <c r="S44" s="208"/>
    </row>
    <row r="45" spans="1:19" ht="12.95" customHeight="1">
      <c r="A45" s="202"/>
      <c r="B45" s="209"/>
      <c r="C45" s="213"/>
      <c r="D45" s="213"/>
      <c r="E45" s="205"/>
      <c r="F45" s="205"/>
      <c r="G45" s="205"/>
      <c r="H45" s="207"/>
      <c r="I45" s="207"/>
      <c r="J45" s="207"/>
      <c r="K45" s="208"/>
      <c r="L45" s="208"/>
      <c r="M45" s="208"/>
      <c r="N45" s="208"/>
      <c r="O45" s="208"/>
      <c r="P45" s="208"/>
      <c r="Q45" s="208"/>
      <c r="R45" s="208"/>
      <c r="S45" s="208"/>
    </row>
    <row r="46" spans="1:19">
      <c r="A46" s="202"/>
      <c r="B46" s="209"/>
      <c r="C46" s="213"/>
      <c r="D46" s="213"/>
      <c r="E46" s="205"/>
      <c r="F46" s="205"/>
      <c r="G46" s="205"/>
      <c r="H46" s="207"/>
      <c r="I46" s="207"/>
      <c r="J46" s="207"/>
      <c r="K46" s="208"/>
      <c r="L46" s="208"/>
      <c r="M46" s="208"/>
      <c r="N46" s="208"/>
      <c r="O46" s="208"/>
      <c r="P46" s="208"/>
      <c r="Q46" s="208"/>
      <c r="R46" s="208"/>
      <c r="S46" s="208"/>
    </row>
    <row r="47" spans="1:19" ht="12.95" customHeight="1">
      <c r="A47" s="202"/>
      <c r="B47" s="209"/>
      <c r="C47" s="213"/>
      <c r="D47" s="213"/>
      <c r="E47" s="205"/>
      <c r="F47" s="205"/>
      <c r="G47" s="205"/>
      <c r="H47" s="207"/>
      <c r="I47" s="207"/>
      <c r="J47" s="207"/>
      <c r="K47" s="208"/>
      <c r="L47" s="208"/>
      <c r="M47" s="208"/>
      <c r="N47" s="208"/>
      <c r="O47" s="208"/>
      <c r="P47" s="208"/>
      <c r="Q47" s="208"/>
      <c r="R47" s="208"/>
      <c r="S47" s="208"/>
    </row>
    <row r="48" spans="1:19">
      <c r="A48" s="202"/>
      <c r="B48" s="209"/>
      <c r="C48" s="213"/>
      <c r="D48" s="213"/>
      <c r="E48" s="205"/>
      <c r="F48" s="205"/>
      <c r="G48" s="205"/>
      <c r="H48" s="207"/>
      <c r="I48" s="207"/>
      <c r="J48" s="207"/>
      <c r="K48" s="208"/>
      <c r="L48" s="208"/>
      <c r="M48" s="208"/>
      <c r="N48" s="208"/>
      <c r="O48" s="208"/>
      <c r="P48" s="208"/>
      <c r="Q48" s="208"/>
      <c r="R48" s="208"/>
      <c r="S48" s="208"/>
    </row>
    <row r="49" spans="1:19" ht="12.95" customHeight="1">
      <c r="A49" s="202"/>
      <c r="B49" s="209"/>
      <c r="C49" s="213"/>
      <c r="D49" s="213"/>
      <c r="E49" s="205"/>
      <c r="F49" s="205"/>
      <c r="G49" s="205"/>
      <c r="H49" s="207"/>
      <c r="I49" s="207"/>
      <c r="J49" s="207"/>
      <c r="K49" s="208"/>
      <c r="L49" s="208"/>
      <c r="M49" s="208"/>
      <c r="N49" s="208"/>
      <c r="O49" s="208"/>
      <c r="P49" s="208"/>
      <c r="Q49" s="208"/>
      <c r="R49" s="208"/>
      <c r="S49" s="208"/>
    </row>
    <row r="50" spans="1:19" ht="12.95" customHeight="1">
      <c r="A50" s="202"/>
      <c r="B50" s="209"/>
      <c r="C50" s="209"/>
      <c r="D50" s="209"/>
      <c r="E50" s="205"/>
      <c r="F50" s="205"/>
      <c r="G50" s="205"/>
      <c r="H50" s="207"/>
      <c r="I50" s="207"/>
      <c r="J50" s="207"/>
      <c r="K50" s="208"/>
      <c r="L50" s="208"/>
      <c r="M50" s="208"/>
      <c r="N50" s="208"/>
      <c r="O50" s="208"/>
      <c r="P50" s="208"/>
      <c r="Q50" s="208"/>
      <c r="R50" s="208"/>
      <c r="S50" s="208"/>
    </row>
    <row r="51" spans="1:19" ht="12.95" customHeight="1">
      <c r="A51" s="202"/>
      <c r="B51" s="209"/>
      <c r="C51" s="214"/>
      <c r="D51" s="214"/>
      <c r="E51" s="209"/>
      <c r="F51" s="209"/>
      <c r="G51" s="209"/>
      <c r="H51" s="208"/>
      <c r="I51" s="207"/>
      <c r="J51" s="208"/>
      <c r="K51" s="208"/>
      <c r="L51" s="208"/>
      <c r="M51" s="208"/>
      <c r="N51" s="208"/>
      <c r="O51" s="208"/>
      <c r="P51" s="208"/>
      <c r="Q51" s="208"/>
      <c r="R51" s="208"/>
      <c r="S51" s="208"/>
    </row>
    <row r="52" spans="1:19" ht="12.95" customHeight="1">
      <c r="A52" s="202"/>
      <c r="B52" s="215"/>
      <c r="C52" s="209"/>
      <c r="D52" s="209"/>
      <c r="E52" s="205"/>
      <c r="F52" s="205"/>
      <c r="G52" s="205"/>
      <c r="H52" s="207"/>
      <c r="I52" s="208"/>
      <c r="J52" s="208"/>
      <c r="K52" s="208"/>
      <c r="L52" s="208"/>
      <c r="M52" s="212"/>
      <c r="N52" s="212"/>
      <c r="O52" s="212"/>
      <c r="P52" s="212"/>
      <c r="Q52" s="212"/>
      <c r="R52" s="212"/>
      <c r="S52" s="212"/>
    </row>
    <row r="53" spans="1:19" ht="13.5" customHeight="1">
      <c r="A53" s="202"/>
      <c r="B53" s="209"/>
      <c r="C53" s="213"/>
      <c r="D53" s="213"/>
      <c r="E53" s="209"/>
      <c r="F53" s="209"/>
      <c r="G53" s="209"/>
      <c r="H53" s="207"/>
      <c r="I53" s="207"/>
      <c r="J53" s="208"/>
      <c r="K53" s="208"/>
      <c r="L53" s="208"/>
      <c r="M53" s="208"/>
      <c r="N53" s="208"/>
      <c r="O53" s="208"/>
      <c r="P53" s="208"/>
      <c r="Q53" s="208"/>
      <c r="R53" s="208"/>
      <c r="S53" s="208"/>
    </row>
    <row r="54" spans="1:19">
      <c r="A54" s="202"/>
      <c r="B54" s="202"/>
      <c r="C54" s="202"/>
      <c r="D54" s="202"/>
      <c r="E54" s="202"/>
      <c r="F54" s="202"/>
      <c r="G54" s="202"/>
    </row>
    <row r="55" spans="1:19">
      <c r="A55" s="202"/>
      <c r="B55" s="202"/>
      <c r="C55" s="202"/>
      <c r="D55" s="202"/>
      <c r="E55" s="202"/>
      <c r="F55" s="202"/>
      <c r="G55" s="202"/>
    </row>
    <row r="56" spans="1:19">
      <c r="A56" s="202"/>
      <c r="B56" s="202"/>
      <c r="C56" s="202"/>
      <c r="D56" s="202"/>
      <c r="E56" s="202"/>
      <c r="F56" s="202"/>
      <c r="G56" s="202"/>
    </row>
    <row r="57" spans="1:19">
      <c r="A57" s="202"/>
      <c r="B57" s="202"/>
      <c r="C57" s="202"/>
      <c r="D57" s="202"/>
      <c r="E57" s="202"/>
      <c r="F57" s="202"/>
      <c r="G57" s="202"/>
    </row>
    <row r="58" spans="1:19">
      <c r="A58" s="202"/>
      <c r="B58" s="202"/>
      <c r="C58" s="202"/>
      <c r="D58" s="202"/>
      <c r="E58" s="202"/>
      <c r="F58" s="202"/>
      <c r="G58" s="202"/>
    </row>
    <row r="59" spans="1:19">
      <c r="A59" s="202"/>
      <c r="B59" s="202"/>
      <c r="C59" s="202"/>
      <c r="D59" s="202"/>
      <c r="E59" s="202"/>
      <c r="F59" s="202"/>
      <c r="G59" s="202"/>
    </row>
    <row r="60" spans="1:19">
      <c r="A60" s="202"/>
      <c r="B60" s="202"/>
      <c r="C60" s="202"/>
      <c r="D60" s="202"/>
      <c r="E60" s="202"/>
      <c r="F60" s="202"/>
      <c r="G60" s="202"/>
    </row>
    <row r="61" spans="1:19">
      <c r="A61" s="202"/>
      <c r="B61" s="202"/>
      <c r="C61" s="202"/>
      <c r="D61" s="202"/>
      <c r="E61" s="202"/>
      <c r="F61" s="202"/>
      <c r="G61" s="202"/>
    </row>
    <row r="62" spans="1:19">
      <c r="A62" s="202"/>
      <c r="B62" s="202"/>
      <c r="C62" s="202"/>
      <c r="D62" s="202"/>
      <c r="E62" s="202"/>
      <c r="F62" s="202"/>
      <c r="G62" s="202"/>
    </row>
    <row r="63" spans="1:19">
      <c r="A63" s="202"/>
      <c r="B63" s="202"/>
      <c r="C63" s="202"/>
      <c r="D63" s="202"/>
      <c r="E63" s="202"/>
      <c r="F63" s="202"/>
      <c r="G63" s="202"/>
    </row>
    <row r="64" spans="1:19">
      <c r="A64" s="202"/>
      <c r="B64" s="202"/>
      <c r="C64" s="202"/>
      <c r="D64" s="202"/>
      <c r="E64" s="202"/>
      <c r="F64" s="202"/>
      <c r="G64" s="202"/>
    </row>
    <row r="65" spans="1:7">
      <c r="A65" s="202"/>
      <c r="B65" s="202"/>
      <c r="C65" s="202"/>
      <c r="D65" s="202"/>
      <c r="E65" s="202"/>
      <c r="F65" s="202"/>
      <c r="G65" s="202"/>
    </row>
    <row r="66" spans="1:7">
      <c r="A66" s="202"/>
      <c r="B66" s="202"/>
      <c r="C66" s="202"/>
      <c r="D66" s="202"/>
      <c r="E66" s="202"/>
      <c r="F66" s="202"/>
      <c r="G66" s="202"/>
    </row>
    <row r="67" spans="1:7">
      <c r="A67" s="202"/>
      <c r="B67" s="202"/>
      <c r="C67" s="202"/>
      <c r="D67" s="202"/>
      <c r="E67" s="202"/>
      <c r="F67" s="202"/>
      <c r="G67" s="202"/>
    </row>
    <row r="68" spans="1:7">
      <c r="A68" s="202"/>
      <c r="B68" s="202"/>
      <c r="C68" s="202"/>
      <c r="D68" s="202"/>
      <c r="E68" s="202"/>
      <c r="F68" s="202"/>
      <c r="G68" s="202"/>
    </row>
    <row r="69" spans="1:7">
      <c r="A69" s="202"/>
      <c r="B69" s="202"/>
      <c r="C69" s="202"/>
      <c r="D69" s="202"/>
      <c r="E69" s="202"/>
      <c r="F69" s="202"/>
      <c r="G69" s="202"/>
    </row>
  </sheetData>
  <mergeCells count="6">
    <mergeCell ref="A6:G6"/>
    <mergeCell ref="A1:G1"/>
    <mergeCell ref="A2:G2"/>
    <mergeCell ref="A3:G3"/>
    <mergeCell ref="A4:G4"/>
    <mergeCell ref="A5:G5"/>
  </mergeCells>
  <phoneticPr fontId="25" type="noConversion"/>
  <pageMargins left="0.511811024" right="0.511811024" top="0.78740157499999996" bottom="0.78740157499999996" header="0.31496062000000002" footer="0.31496062000000002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topLeftCell="A16" zoomScaleNormal="100" zoomScaleSheetLayoutView="100" workbookViewId="0">
      <selection activeCell="B15" sqref="B15"/>
    </sheetView>
  </sheetViews>
  <sheetFormatPr defaultColWidth="9.140625" defaultRowHeight="12.75"/>
  <cols>
    <col min="1" max="1" width="6.28515625" style="256" customWidth="1"/>
    <col min="2" max="2" width="59.28515625" style="256" customWidth="1"/>
    <col min="3" max="3" width="9.85546875" style="257" customWidth="1"/>
    <col min="4" max="4" width="4.7109375" style="256" customWidth="1"/>
    <col min="5" max="5" width="59.5703125" style="256" customWidth="1"/>
    <col min="6" max="8" width="9.140625" style="256"/>
    <col min="9" max="9" width="2.85546875" style="256" customWidth="1"/>
    <col min="10" max="10" width="48" style="256" customWidth="1"/>
    <col min="11" max="231" width="9.140625" style="256"/>
    <col min="232" max="232" width="6.28515625" style="256" customWidth="1"/>
    <col min="233" max="233" width="12.5703125" style="256" customWidth="1"/>
    <col min="234" max="234" width="8.7109375" style="256" customWidth="1"/>
    <col min="235" max="235" width="11.7109375" style="256" customWidth="1"/>
    <col min="236" max="236" width="9.140625" style="256"/>
    <col min="237" max="237" width="2.5703125" style="256" customWidth="1"/>
    <col min="238" max="238" width="9.140625" style="256"/>
    <col min="239" max="239" width="2.7109375" style="256" customWidth="1"/>
    <col min="240" max="256" width="9.140625" style="256"/>
    <col min="257" max="257" width="6.28515625" style="256" customWidth="1"/>
    <col min="258" max="258" width="59.28515625" style="256" customWidth="1"/>
    <col min="259" max="259" width="9.85546875" style="256" customWidth="1"/>
    <col min="260" max="260" width="4.7109375" style="256" customWidth="1"/>
    <col min="261" max="261" width="59.5703125" style="256" customWidth="1"/>
    <col min="262" max="264" width="9.140625" style="256"/>
    <col min="265" max="265" width="2.85546875" style="256" customWidth="1"/>
    <col min="266" max="266" width="48" style="256" customWidth="1"/>
    <col min="267" max="487" width="9.140625" style="256"/>
    <col min="488" max="488" width="6.28515625" style="256" customWidth="1"/>
    <col min="489" max="489" width="12.5703125" style="256" customWidth="1"/>
    <col min="490" max="490" width="8.7109375" style="256" customWidth="1"/>
    <col min="491" max="491" width="11.7109375" style="256" customWidth="1"/>
    <col min="492" max="492" width="9.140625" style="256"/>
    <col min="493" max="493" width="2.5703125" style="256" customWidth="1"/>
    <col min="494" max="494" width="9.140625" style="256"/>
    <col min="495" max="495" width="2.7109375" style="256" customWidth="1"/>
    <col min="496" max="512" width="9.140625" style="256"/>
    <col min="513" max="513" width="6.28515625" style="256" customWidth="1"/>
    <col min="514" max="514" width="59.28515625" style="256" customWidth="1"/>
    <col min="515" max="515" width="9.85546875" style="256" customWidth="1"/>
    <col min="516" max="516" width="4.7109375" style="256" customWidth="1"/>
    <col min="517" max="517" width="59.5703125" style="256" customWidth="1"/>
    <col min="518" max="520" width="9.140625" style="256"/>
    <col min="521" max="521" width="2.85546875" style="256" customWidth="1"/>
    <col min="522" max="522" width="48" style="256" customWidth="1"/>
    <col min="523" max="743" width="9.140625" style="256"/>
    <col min="744" max="744" width="6.28515625" style="256" customWidth="1"/>
    <col min="745" max="745" width="12.5703125" style="256" customWidth="1"/>
    <col min="746" max="746" width="8.7109375" style="256" customWidth="1"/>
    <col min="747" max="747" width="11.7109375" style="256" customWidth="1"/>
    <col min="748" max="748" width="9.140625" style="256"/>
    <col min="749" max="749" width="2.5703125" style="256" customWidth="1"/>
    <col min="750" max="750" width="9.140625" style="256"/>
    <col min="751" max="751" width="2.7109375" style="256" customWidth="1"/>
    <col min="752" max="768" width="9.140625" style="256"/>
    <col min="769" max="769" width="6.28515625" style="256" customWidth="1"/>
    <col min="770" max="770" width="59.28515625" style="256" customWidth="1"/>
    <col min="771" max="771" width="9.85546875" style="256" customWidth="1"/>
    <col min="772" max="772" width="4.7109375" style="256" customWidth="1"/>
    <col min="773" max="773" width="59.5703125" style="256" customWidth="1"/>
    <col min="774" max="776" width="9.140625" style="256"/>
    <col min="777" max="777" width="2.85546875" style="256" customWidth="1"/>
    <col min="778" max="778" width="48" style="256" customWidth="1"/>
    <col min="779" max="999" width="9.140625" style="256"/>
    <col min="1000" max="1000" width="6.28515625" style="256" customWidth="1"/>
    <col min="1001" max="1001" width="12.5703125" style="256" customWidth="1"/>
    <col min="1002" max="1002" width="8.7109375" style="256" customWidth="1"/>
    <col min="1003" max="1003" width="11.7109375" style="256" customWidth="1"/>
    <col min="1004" max="1004" width="9.140625" style="256"/>
    <col min="1005" max="1005" width="2.5703125" style="256" customWidth="1"/>
    <col min="1006" max="1006" width="9.140625" style="256"/>
    <col min="1007" max="1007" width="2.7109375" style="256" customWidth="1"/>
    <col min="1008" max="1024" width="9.140625" style="256"/>
    <col min="1025" max="1025" width="6.28515625" style="256" customWidth="1"/>
    <col min="1026" max="1026" width="59.28515625" style="256" customWidth="1"/>
    <col min="1027" max="1027" width="9.85546875" style="256" customWidth="1"/>
    <col min="1028" max="1028" width="4.7109375" style="256" customWidth="1"/>
    <col min="1029" max="1029" width="59.5703125" style="256" customWidth="1"/>
    <col min="1030" max="1032" width="9.140625" style="256"/>
    <col min="1033" max="1033" width="2.85546875" style="256" customWidth="1"/>
    <col min="1034" max="1034" width="48" style="256" customWidth="1"/>
    <col min="1035" max="1255" width="9.140625" style="256"/>
    <col min="1256" max="1256" width="6.28515625" style="256" customWidth="1"/>
    <col min="1257" max="1257" width="12.5703125" style="256" customWidth="1"/>
    <col min="1258" max="1258" width="8.7109375" style="256" customWidth="1"/>
    <col min="1259" max="1259" width="11.7109375" style="256" customWidth="1"/>
    <col min="1260" max="1260" width="9.140625" style="256"/>
    <col min="1261" max="1261" width="2.5703125" style="256" customWidth="1"/>
    <col min="1262" max="1262" width="9.140625" style="256"/>
    <col min="1263" max="1263" width="2.7109375" style="256" customWidth="1"/>
    <col min="1264" max="1280" width="9.140625" style="256"/>
    <col min="1281" max="1281" width="6.28515625" style="256" customWidth="1"/>
    <col min="1282" max="1282" width="59.28515625" style="256" customWidth="1"/>
    <col min="1283" max="1283" width="9.85546875" style="256" customWidth="1"/>
    <col min="1284" max="1284" width="4.7109375" style="256" customWidth="1"/>
    <col min="1285" max="1285" width="59.5703125" style="256" customWidth="1"/>
    <col min="1286" max="1288" width="9.140625" style="256"/>
    <col min="1289" max="1289" width="2.85546875" style="256" customWidth="1"/>
    <col min="1290" max="1290" width="48" style="256" customWidth="1"/>
    <col min="1291" max="1511" width="9.140625" style="256"/>
    <col min="1512" max="1512" width="6.28515625" style="256" customWidth="1"/>
    <col min="1513" max="1513" width="12.5703125" style="256" customWidth="1"/>
    <col min="1514" max="1514" width="8.7109375" style="256" customWidth="1"/>
    <col min="1515" max="1515" width="11.7109375" style="256" customWidth="1"/>
    <col min="1516" max="1516" width="9.140625" style="256"/>
    <col min="1517" max="1517" width="2.5703125" style="256" customWidth="1"/>
    <col min="1518" max="1518" width="9.140625" style="256"/>
    <col min="1519" max="1519" width="2.7109375" style="256" customWidth="1"/>
    <col min="1520" max="1536" width="9.140625" style="256"/>
    <col min="1537" max="1537" width="6.28515625" style="256" customWidth="1"/>
    <col min="1538" max="1538" width="59.28515625" style="256" customWidth="1"/>
    <col min="1539" max="1539" width="9.85546875" style="256" customWidth="1"/>
    <col min="1540" max="1540" width="4.7109375" style="256" customWidth="1"/>
    <col min="1541" max="1541" width="59.5703125" style="256" customWidth="1"/>
    <col min="1542" max="1544" width="9.140625" style="256"/>
    <col min="1545" max="1545" width="2.85546875" style="256" customWidth="1"/>
    <col min="1546" max="1546" width="48" style="256" customWidth="1"/>
    <col min="1547" max="1767" width="9.140625" style="256"/>
    <col min="1768" max="1768" width="6.28515625" style="256" customWidth="1"/>
    <col min="1769" max="1769" width="12.5703125" style="256" customWidth="1"/>
    <col min="1770" max="1770" width="8.7109375" style="256" customWidth="1"/>
    <col min="1771" max="1771" width="11.7109375" style="256" customWidth="1"/>
    <col min="1772" max="1772" width="9.140625" style="256"/>
    <col min="1773" max="1773" width="2.5703125" style="256" customWidth="1"/>
    <col min="1774" max="1774" width="9.140625" style="256"/>
    <col min="1775" max="1775" width="2.7109375" style="256" customWidth="1"/>
    <col min="1776" max="1792" width="9.140625" style="256"/>
    <col min="1793" max="1793" width="6.28515625" style="256" customWidth="1"/>
    <col min="1794" max="1794" width="59.28515625" style="256" customWidth="1"/>
    <col min="1795" max="1795" width="9.85546875" style="256" customWidth="1"/>
    <col min="1796" max="1796" width="4.7109375" style="256" customWidth="1"/>
    <col min="1797" max="1797" width="59.5703125" style="256" customWidth="1"/>
    <col min="1798" max="1800" width="9.140625" style="256"/>
    <col min="1801" max="1801" width="2.85546875" style="256" customWidth="1"/>
    <col min="1802" max="1802" width="48" style="256" customWidth="1"/>
    <col min="1803" max="2023" width="9.140625" style="256"/>
    <col min="2024" max="2024" width="6.28515625" style="256" customWidth="1"/>
    <col min="2025" max="2025" width="12.5703125" style="256" customWidth="1"/>
    <col min="2026" max="2026" width="8.7109375" style="256" customWidth="1"/>
    <col min="2027" max="2027" width="11.7109375" style="256" customWidth="1"/>
    <col min="2028" max="2028" width="9.140625" style="256"/>
    <col min="2029" max="2029" width="2.5703125" style="256" customWidth="1"/>
    <col min="2030" max="2030" width="9.140625" style="256"/>
    <col min="2031" max="2031" width="2.7109375" style="256" customWidth="1"/>
    <col min="2032" max="2048" width="9.140625" style="256"/>
    <col min="2049" max="2049" width="6.28515625" style="256" customWidth="1"/>
    <col min="2050" max="2050" width="59.28515625" style="256" customWidth="1"/>
    <col min="2051" max="2051" width="9.85546875" style="256" customWidth="1"/>
    <col min="2052" max="2052" width="4.7109375" style="256" customWidth="1"/>
    <col min="2053" max="2053" width="59.5703125" style="256" customWidth="1"/>
    <col min="2054" max="2056" width="9.140625" style="256"/>
    <col min="2057" max="2057" width="2.85546875" style="256" customWidth="1"/>
    <col min="2058" max="2058" width="48" style="256" customWidth="1"/>
    <col min="2059" max="2279" width="9.140625" style="256"/>
    <col min="2280" max="2280" width="6.28515625" style="256" customWidth="1"/>
    <col min="2281" max="2281" width="12.5703125" style="256" customWidth="1"/>
    <col min="2282" max="2282" width="8.7109375" style="256" customWidth="1"/>
    <col min="2283" max="2283" width="11.7109375" style="256" customWidth="1"/>
    <col min="2284" max="2284" width="9.140625" style="256"/>
    <col min="2285" max="2285" width="2.5703125" style="256" customWidth="1"/>
    <col min="2286" max="2286" width="9.140625" style="256"/>
    <col min="2287" max="2287" width="2.7109375" style="256" customWidth="1"/>
    <col min="2288" max="2304" width="9.140625" style="256"/>
    <col min="2305" max="2305" width="6.28515625" style="256" customWidth="1"/>
    <col min="2306" max="2306" width="59.28515625" style="256" customWidth="1"/>
    <col min="2307" max="2307" width="9.85546875" style="256" customWidth="1"/>
    <col min="2308" max="2308" width="4.7109375" style="256" customWidth="1"/>
    <col min="2309" max="2309" width="59.5703125" style="256" customWidth="1"/>
    <col min="2310" max="2312" width="9.140625" style="256"/>
    <col min="2313" max="2313" width="2.85546875" style="256" customWidth="1"/>
    <col min="2314" max="2314" width="48" style="256" customWidth="1"/>
    <col min="2315" max="2535" width="9.140625" style="256"/>
    <col min="2536" max="2536" width="6.28515625" style="256" customWidth="1"/>
    <col min="2537" max="2537" width="12.5703125" style="256" customWidth="1"/>
    <col min="2538" max="2538" width="8.7109375" style="256" customWidth="1"/>
    <col min="2539" max="2539" width="11.7109375" style="256" customWidth="1"/>
    <col min="2540" max="2540" width="9.140625" style="256"/>
    <col min="2541" max="2541" width="2.5703125" style="256" customWidth="1"/>
    <col min="2542" max="2542" width="9.140625" style="256"/>
    <col min="2543" max="2543" width="2.7109375" style="256" customWidth="1"/>
    <col min="2544" max="2560" width="9.140625" style="256"/>
    <col min="2561" max="2561" width="6.28515625" style="256" customWidth="1"/>
    <col min="2562" max="2562" width="59.28515625" style="256" customWidth="1"/>
    <col min="2563" max="2563" width="9.85546875" style="256" customWidth="1"/>
    <col min="2564" max="2564" width="4.7109375" style="256" customWidth="1"/>
    <col min="2565" max="2565" width="59.5703125" style="256" customWidth="1"/>
    <col min="2566" max="2568" width="9.140625" style="256"/>
    <col min="2569" max="2569" width="2.85546875" style="256" customWidth="1"/>
    <col min="2570" max="2570" width="48" style="256" customWidth="1"/>
    <col min="2571" max="2791" width="9.140625" style="256"/>
    <col min="2792" max="2792" width="6.28515625" style="256" customWidth="1"/>
    <col min="2793" max="2793" width="12.5703125" style="256" customWidth="1"/>
    <col min="2794" max="2794" width="8.7109375" style="256" customWidth="1"/>
    <col min="2795" max="2795" width="11.7109375" style="256" customWidth="1"/>
    <col min="2796" max="2796" width="9.140625" style="256"/>
    <col min="2797" max="2797" width="2.5703125" style="256" customWidth="1"/>
    <col min="2798" max="2798" width="9.140625" style="256"/>
    <col min="2799" max="2799" width="2.7109375" style="256" customWidth="1"/>
    <col min="2800" max="2816" width="9.140625" style="256"/>
    <col min="2817" max="2817" width="6.28515625" style="256" customWidth="1"/>
    <col min="2818" max="2818" width="59.28515625" style="256" customWidth="1"/>
    <col min="2819" max="2819" width="9.85546875" style="256" customWidth="1"/>
    <col min="2820" max="2820" width="4.7109375" style="256" customWidth="1"/>
    <col min="2821" max="2821" width="59.5703125" style="256" customWidth="1"/>
    <col min="2822" max="2824" width="9.140625" style="256"/>
    <col min="2825" max="2825" width="2.85546875" style="256" customWidth="1"/>
    <col min="2826" max="2826" width="48" style="256" customWidth="1"/>
    <col min="2827" max="3047" width="9.140625" style="256"/>
    <col min="3048" max="3048" width="6.28515625" style="256" customWidth="1"/>
    <col min="3049" max="3049" width="12.5703125" style="256" customWidth="1"/>
    <col min="3050" max="3050" width="8.7109375" style="256" customWidth="1"/>
    <col min="3051" max="3051" width="11.7109375" style="256" customWidth="1"/>
    <col min="3052" max="3052" width="9.140625" style="256"/>
    <col min="3053" max="3053" width="2.5703125" style="256" customWidth="1"/>
    <col min="3054" max="3054" width="9.140625" style="256"/>
    <col min="3055" max="3055" width="2.7109375" style="256" customWidth="1"/>
    <col min="3056" max="3072" width="9.140625" style="256"/>
    <col min="3073" max="3073" width="6.28515625" style="256" customWidth="1"/>
    <col min="3074" max="3074" width="59.28515625" style="256" customWidth="1"/>
    <col min="3075" max="3075" width="9.85546875" style="256" customWidth="1"/>
    <col min="3076" max="3076" width="4.7109375" style="256" customWidth="1"/>
    <col min="3077" max="3077" width="59.5703125" style="256" customWidth="1"/>
    <col min="3078" max="3080" width="9.140625" style="256"/>
    <col min="3081" max="3081" width="2.85546875" style="256" customWidth="1"/>
    <col min="3082" max="3082" width="48" style="256" customWidth="1"/>
    <col min="3083" max="3303" width="9.140625" style="256"/>
    <col min="3304" max="3304" width="6.28515625" style="256" customWidth="1"/>
    <col min="3305" max="3305" width="12.5703125" style="256" customWidth="1"/>
    <col min="3306" max="3306" width="8.7109375" style="256" customWidth="1"/>
    <col min="3307" max="3307" width="11.7109375" style="256" customWidth="1"/>
    <col min="3308" max="3308" width="9.140625" style="256"/>
    <col min="3309" max="3309" width="2.5703125" style="256" customWidth="1"/>
    <col min="3310" max="3310" width="9.140625" style="256"/>
    <col min="3311" max="3311" width="2.7109375" style="256" customWidth="1"/>
    <col min="3312" max="3328" width="9.140625" style="256"/>
    <col min="3329" max="3329" width="6.28515625" style="256" customWidth="1"/>
    <col min="3330" max="3330" width="59.28515625" style="256" customWidth="1"/>
    <col min="3331" max="3331" width="9.85546875" style="256" customWidth="1"/>
    <col min="3332" max="3332" width="4.7109375" style="256" customWidth="1"/>
    <col min="3333" max="3333" width="59.5703125" style="256" customWidth="1"/>
    <col min="3334" max="3336" width="9.140625" style="256"/>
    <col min="3337" max="3337" width="2.85546875" style="256" customWidth="1"/>
    <col min="3338" max="3338" width="48" style="256" customWidth="1"/>
    <col min="3339" max="3559" width="9.140625" style="256"/>
    <col min="3560" max="3560" width="6.28515625" style="256" customWidth="1"/>
    <col min="3561" max="3561" width="12.5703125" style="256" customWidth="1"/>
    <col min="3562" max="3562" width="8.7109375" style="256" customWidth="1"/>
    <col min="3563" max="3563" width="11.7109375" style="256" customWidth="1"/>
    <col min="3564" max="3564" width="9.140625" style="256"/>
    <col min="3565" max="3565" width="2.5703125" style="256" customWidth="1"/>
    <col min="3566" max="3566" width="9.140625" style="256"/>
    <col min="3567" max="3567" width="2.7109375" style="256" customWidth="1"/>
    <col min="3568" max="3584" width="9.140625" style="256"/>
    <col min="3585" max="3585" width="6.28515625" style="256" customWidth="1"/>
    <col min="3586" max="3586" width="59.28515625" style="256" customWidth="1"/>
    <col min="3587" max="3587" width="9.85546875" style="256" customWidth="1"/>
    <col min="3588" max="3588" width="4.7109375" style="256" customWidth="1"/>
    <col min="3589" max="3589" width="59.5703125" style="256" customWidth="1"/>
    <col min="3590" max="3592" width="9.140625" style="256"/>
    <col min="3593" max="3593" width="2.85546875" style="256" customWidth="1"/>
    <col min="3594" max="3594" width="48" style="256" customWidth="1"/>
    <col min="3595" max="3815" width="9.140625" style="256"/>
    <col min="3816" max="3816" width="6.28515625" style="256" customWidth="1"/>
    <col min="3817" max="3817" width="12.5703125" style="256" customWidth="1"/>
    <col min="3818" max="3818" width="8.7109375" style="256" customWidth="1"/>
    <col min="3819" max="3819" width="11.7109375" style="256" customWidth="1"/>
    <col min="3820" max="3820" width="9.140625" style="256"/>
    <col min="3821" max="3821" width="2.5703125" style="256" customWidth="1"/>
    <col min="3822" max="3822" width="9.140625" style="256"/>
    <col min="3823" max="3823" width="2.7109375" style="256" customWidth="1"/>
    <col min="3824" max="3840" width="9.140625" style="256"/>
    <col min="3841" max="3841" width="6.28515625" style="256" customWidth="1"/>
    <col min="3842" max="3842" width="59.28515625" style="256" customWidth="1"/>
    <col min="3843" max="3843" width="9.85546875" style="256" customWidth="1"/>
    <col min="3844" max="3844" width="4.7109375" style="256" customWidth="1"/>
    <col min="3845" max="3845" width="59.5703125" style="256" customWidth="1"/>
    <col min="3846" max="3848" width="9.140625" style="256"/>
    <col min="3849" max="3849" width="2.85546875" style="256" customWidth="1"/>
    <col min="3850" max="3850" width="48" style="256" customWidth="1"/>
    <col min="3851" max="4071" width="9.140625" style="256"/>
    <col min="4072" max="4072" width="6.28515625" style="256" customWidth="1"/>
    <col min="4073" max="4073" width="12.5703125" style="256" customWidth="1"/>
    <col min="4074" max="4074" width="8.7109375" style="256" customWidth="1"/>
    <col min="4075" max="4075" width="11.7109375" style="256" customWidth="1"/>
    <col min="4076" max="4076" width="9.140625" style="256"/>
    <col min="4077" max="4077" width="2.5703125" style="256" customWidth="1"/>
    <col min="4078" max="4078" width="9.140625" style="256"/>
    <col min="4079" max="4079" width="2.7109375" style="256" customWidth="1"/>
    <col min="4080" max="4096" width="9.140625" style="256"/>
    <col min="4097" max="4097" width="6.28515625" style="256" customWidth="1"/>
    <col min="4098" max="4098" width="59.28515625" style="256" customWidth="1"/>
    <col min="4099" max="4099" width="9.85546875" style="256" customWidth="1"/>
    <col min="4100" max="4100" width="4.7109375" style="256" customWidth="1"/>
    <col min="4101" max="4101" width="59.5703125" style="256" customWidth="1"/>
    <col min="4102" max="4104" width="9.140625" style="256"/>
    <col min="4105" max="4105" width="2.85546875" style="256" customWidth="1"/>
    <col min="4106" max="4106" width="48" style="256" customWidth="1"/>
    <col min="4107" max="4327" width="9.140625" style="256"/>
    <col min="4328" max="4328" width="6.28515625" style="256" customWidth="1"/>
    <col min="4329" max="4329" width="12.5703125" style="256" customWidth="1"/>
    <col min="4330" max="4330" width="8.7109375" style="256" customWidth="1"/>
    <col min="4331" max="4331" width="11.7109375" style="256" customWidth="1"/>
    <col min="4332" max="4332" width="9.140625" style="256"/>
    <col min="4333" max="4333" width="2.5703125" style="256" customWidth="1"/>
    <col min="4334" max="4334" width="9.140625" style="256"/>
    <col min="4335" max="4335" width="2.7109375" style="256" customWidth="1"/>
    <col min="4336" max="4352" width="9.140625" style="256"/>
    <col min="4353" max="4353" width="6.28515625" style="256" customWidth="1"/>
    <col min="4354" max="4354" width="59.28515625" style="256" customWidth="1"/>
    <col min="4355" max="4355" width="9.85546875" style="256" customWidth="1"/>
    <col min="4356" max="4356" width="4.7109375" style="256" customWidth="1"/>
    <col min="4357" max="4357" width="59.5703125" style="256" customWidth="1"/>
    <col min="4358" max="4360" width="9.140625" style="256"/>
    <col min="4361" max="4361" width="2.85546875" style="256" customWidth="1"/>
    <col min="4362" max="4362" width="48" style="256" customWidth="1"/>
    <col min="4363" max="4583" width="9.140625" style="256"/>
    <col min="4584" max="4584" width="6.28515625" style="256" customWidth="1"/>
    <col min="4585" max="4585" width="12.5703125" style="256" customWidth="1"/>
    <col min="4586" max="4586" width="8.7109375" style="256" customWidth="1"/>
    <col min="4587" max="4587" width="11.7109375" style="256" customWidth="1"/>
    <col min="4588" max="4588" width="9.140625" style="256"/>
    <col min="4589" max="4589" width="2.5703125" style="256" customWidth="1"/>
    <col min="4590" max="4590" width="9.140625" style="256"/>
    <col min="4591" max="4591" width="2.7109375" style="256" customWidth="1"/>
    <col min="4592" max="4608" width="9.140625" style="256"/>
    <col min="4609" max="4609" width="6.28515625" style="256" customWidth="1"/>
    <col min="4610" max="4610" width="59.28515625" style="256" customWidth="1"/>
    <col min="4611" max="4611" width="9.85546875" style="256" customWidth="1"/>
    <col min="4612" max="4612" width="4.7109375" style="256" customWidth="1"/>
    <col min="4613" max="4613" width="59.5703125" style="256" customWidth="1"/>
    <col min="4614" max="4616" width="9.140625" style="256"/>
    <col min="4617" max="4617" width="2.85546875" style="256" customWidth="1"/>
    <col min="4618" max="4618" width="48" style="256" customWidth="1"/>
    <col min="4619" max="4839" width="9.140625" style="256"/>
    <col min="4840" max="4840" width="6.28515625" style="256" customWidth="1"/>
    <col min="4841" max="4841" width="12.5703125" style="256" customWidth="1"/>
    <col min="4842" max="4842" width="8.7109375" style="256" customWidth="1"/>
    <col min="4843" max="4843" width="11.7109375" style="256" customWidth="1"/>
    <col min="4844" max="4844" width="9.140625" style="256"/>
    <col min="4845" max="4845" width="2.5703125" style="256" customWidth="1"/>
    <col min="4846" max="4846" width="9.140625" style="256"/>
    <col min="4847" max="4847" width="2.7109375" style="256" customWidth="1"/>
    <col min="4848" max="4864" width="9.140625" style="256"/>
    <col min="4865" max="4865" width="6.28515625" style="256" customWidth="1"/>
    <col min="4866" max="4866" width="59.28515625" style="256" customWidth="1"/>
    <col min="4867" max="4867" width="9.85546875" style="256" customWidth="1"/>
    <col min="4868" max="4868" width="4.7109375" style="256" customWidth="1"/>
    <col min="4869" max="4869" width="59.5703125" style="256" customWidth="1"/>
    <col min="4870" max="4872" width="9.140625" style="256"/>
    <col min="4873" max="4873" width="2.85546875" style="256" customWidth="1"/>
    <col min="4874" max="4874" width="48" style="256" customWidth="1"/>
    <col min="4875" max="5095" width="9.140625" style="256"/>
    <col min="5096" max="5096" width="6.28515625" style="256" customWidth="1"/>
    <col min="5097" max="5097" width="12.5703125" style="256" customWidth="1"/>
    <col min="5098" max="5098" width="8.7109375" style="256" customWidth="1"/>
    <col min="5099" max="5099" width="11.7109375" style="256" customWidth="1"/>
    <col min="5100" max="5100" width="9.140625" style="256"/>
    <col min="5101" max="5101" width="2.5703125" style="256" customWidth="1"/>
    <col min="5102" max="5102" width="9.140625" style="256"/>
    <col min="5103" max="5103" width="2.7109375" style="256" customWidth="1"/>
    <col min="5104" max="5120" width="9.140625" style="256"/>
    <col min="5121" max="5121" width="6.28515625" style="256" customWidth="1"/>
    <col min="5122" max="5122" width="59.28515625" style="256" customWidth="1"/>
    <col min="5123" max="5123" width="9.85546875" style="256" customWidth="1"/>
    <col min="5124" max="5124" width="4.7109375" style="256" customWidth="1"/>
    <col min="5125" max="5125" width="59.5703125" style="256" customWidth="1"/>
    <col min="5126" max="5128" width="9.140625" style="256"/>
    <col min="5129" max="5129" width="2.85546875" style="256" customWidth="1"/>
    <col min="5130" max="5130" width="48" style="256" customWidth="1"/>
    <col min="5131" max="5351" width="9.140625" style="256"/>
    <col min="5352" max="5352" width="6.28515625" style="256" customWidth="1"/>
    <col min="5353" max="5353" width="12.5703125" style="256" customWidth="1"/>
    <col min="5354" max="5354" width="8.7109375" style="256" customWidth="1"/>
    <col min="5355" max="5355" width="11.7109375" style="256" customWidth="1"/>
    <col min="5356" max="5356" width="9.140625" style="256"/>
    <col min="5357" max="5357" width="2.5703125" style="256" customWidth="1"/>
    <col min="5358" max="5358" width="9.140625" style="256"/>
    <col min="5359" max="5359" width="2.7109375" style="256" customWidth="1"/>
    <col min="5360" max="5376" width="9.140625" style="256"/>
    <col min="5377" max="5377" width="6.28515625" style="256" customWidth="1"/>
    <col min="5378" max="5378" width="59.28515625" style="256" customWidth="1"/>
    <col min="5379" max="5379" width="9.85546875" style="256" customWidth="1"/>
    <col min="5380" max="5380" width="4.7109375" style="256" customWidth="1"/>
    <col min="5381" max="5381" width="59.5703125" style="256" customWidth="1"/>
    <col min="5382" max="5384" width="9.140625" style="256"/>
    <col min="5385" max="5385" width="2.85546875" style="256" customWidth="1"/>
    <col min="5386" max="5386" width="48" style="256" customWidth="1"/>
    <col min="5387" max="5607" width="9.140625" style="256"/>
    <col min="5608" max="5608" width="6.28515625" style="256" customWidth="1"/>
    <col min="5609" max="5609" width="12.5703125" style="256" customWidth="1"/>
    <col min="5610" max="5610" width="8.7109375" style="256" customWidth="1"/>
    <col min="5611" max="5611" width="11.7109375" style="256" customWidth="1"/>
    <col min="5612" max="5612" width="9.140625" style="256"/>
    <col min="5613" max="5613" width="2.5703125" style="256" customWidth="1"/>
    <col min="5614" max="5614" width="9.140625" style="256"/>
    <col min="5615" max="5615" width="2.7109375" style="256" customWidth="1"/>
    <col min="5616" max="5632" width="9.140625" style="256"/>
    <col min="5633" max="5633" width="6.28515625" style="256" customWidth="1"/>
    <col min="5634" max="5634" width="59.28515625" style="256" customWidth="1"/>
    <col min="5635" max="5635" width="9.85546875" style="256" customWidth="1"/>
    <col min="5636" max="5636" width="4.7109375" style="256" customWidth="1"/>
    <col min="5637" max="5637" width="59.5703125" style="256" customWidth="1"/>
    <col min="5638" max="5640" width="9.140625" style="256"/>
    <col min="5641" max="5641" width="2.85546875" style="256" customWidth="1"/>
    <col min="5642" max="5642" width="48" style="256" customWidth="1"/>
    <col min="5643" max="5863" width="9.140625" style="256"/>
    <col min="5864" max="5864" width="6.28515625" style="256" customWidth="1"/>
    <col min="5865" max="5865" width="12.5703125" style="256" customWidth="1"/>
    <col min="5866" max="5866" width="8.7109375" style="256" customWidth="1"/>
    <col min="5867" max="5867" width="11.7109375" style="256" customWidth="1"/>
    <col min="5868" max="5868" width="9.140625" style="256"/>
    <col min="5869" max="5869" width="2.5703125" style="256" customWidth="1"/>
    <col min="5870" max="5870" width="9.140625" style="256"/>
    <col min="5871" max="5871" width="2.7109375" style="256" customWidth="1"/>
    <col min="5872" max="5888" width="9.140625" style="256"/>
    <col min="5889" max="5889" width="6.28515625" style="256" customWidth="1"/>
    <col min="5890" max="5890" width="59.28515625" style="256" customWidth="1"/>
    <col min="5891" max="5891" width="9.85546875" style="256" customWidth="1"/>
    <col min="5892" max="5892" width="4.7109375" style="256" customWidth="1"/>
    <col min="5893" max="5893" width="59.5703125" style="256" customWidth="1"/>
    <col min="5894" max="5896" width="9.140625" style="256"/>
    <col min="5897" max="5897" width="2.85546875" style="256" customWidth="1"/>
    <col min="5898" max="5898" width="48" style="256" customWidth="1"/>
    <col min="5899" max="6119" width="9.140625" style="256"/>
    <col min="6120" max="6120" width="6.28515625" style="256" customWidth="1"/>
    <col min="6121" max="6121" width="12.5703125" style="256" customWidth="1"/>
    <col min="6122" max="6122" width="8.7109375" style="256" customWidth="1"/>
    <col min="6123" max="6123" width="11.7109375" style="256" customWidth="1"/>
    <col min="6124" max="6124" width="9.140625" style="256"/>
    <col min="6125" max="6125" width="2.5703125" style="256" customWidth="1"/>
    <col min="6126" max="6126" width="9.140625" style="256"/>
    <col min="6127" max="6127" width="2.7109375" style="256" customWidth="1"/>
    <col min="6128" max="6144" width="9.140625" style="256"/>
    <col min="6145" max="6145" width="6.28515625" style="256" customWidth="1"/>
    <col min="6146" max="6146" width="59.28515625" style="256" customWidth="1"/>
    <col min="6147" max="6147" width="9.85546875" style="256" customWidth="1"/>
    <col min="6148" max="6148" width="4.7109375" style="256" customWidth="1"/>
    <col min="6149" max="6149" width="59.5703125" style="256" customWidth="1"/>
    <col min="6150" max="6152" width="9.140625" style="256"/>
    <col min="6153" max="6153" width="2.85546875" style="256" customWidth="1"/>
    <col min="6154" max="6154" width="48" style="256" customWidth="1"/>
    <col min="6155" max="6375" width="9.140625" style="256"/>
    <col min="6376" max="6376" width="6.28515625" style="256" customWidth="1"/>
    <col min="6377" max="6377" width="12.5703125" style="256" customWidth="1"/>
    <col min="6378" max="6378" width="8.7109375" style="256" customWidth="1"/>
    <col min="6379" max="6379" width="11.7109375" style="256" customWidth="1"/>
    <col min="6380" max="6380" width="9.140625" style="256"/>
    <col min="6381" max="6381" width="2.5703125" style="256" customWidth="1"/>
    <col min="6382" max="6382" width="9.140625" style="256"/>
    <col min="6383" max="6383" width="2.7109375" style="256" customWidth="1"/>
    <col min="6384" max="6400" width="9.140625" style="256"/>
    <col min="6401" max="6401" width="6.28515625" style="256" customWidth="1"/>
    <col min="6402" max="6402" width="59.28515625" style="256" customWidth="1"/>
    <col min="6403" max="6403" width="9.85546875" style="256" customWidth="1"/>
    <col min="6404" max="6404" width="4.7109375" style="256" customWidth="1"/>
    <col min="6405" max="6405" width="59.5703125" style="256" customWidth="1"/>
    <col min="6406" max="6408" width="9.140625" style="256"/>
    <col min="6409" max="6409" width="2.85546875" style="256" customWidth="1"/>
    <col min="6410" max="6410" width="48" style="256" customWidth="1"/>
    <col min="6411" max="6631" width="9.140625" style="256"/>
    <col min="6632" max="6632" width="6.28515625" style="256" customWidth="1"/>
    <col min="6633" max="6633" width="12.5703125" style="256" customWidth="1"/>
    <col min="6634" max="6634" width="8.7109375" style="256" customWidth="1"/>
    <col min="6635" max="6635" width="11.7109375" style="256" customWidth="1"/>
    <col min="6636" max="6636" width="9.140625" style="256"/>
    <col min="6637" max="6637" width="2.5703125" style="256" customWidth="1"/>
    <col min="6638" max="6638" width="9.140625" style="256"/>
    <col min="6639" max="6639" width="2.7109375" style="256" customWidth="1"/>
    <col min="6640" max="6656" width="9.140625" style="256"/>
    <col min="6657" max="6657" width="6.28515625" style="256" customWidth="1"/>
    <col min="6658" max="6658" width="59.28515625" style="256" customWidth="1"/>
    <col min="6659" max="6659" width="9.85546875" style="256" customWidth="1"/>
    <col min="6660" max="6660" width="4.7109375" style="256" customWidth="1"/>
    <col min="6661" max="6661" width="59.5703125" style="256" customWidth="1"/>
    <col min="6662" max="6664" width="9.140625" style="256"/>
    <col min="6665" max="6665" width="2.85546875" style="256" customWidth="1"/>
    <col min="6666" max="6666" width="48" style="256" customWidth="1"/>
    <col min="6667" max="6887" width="9.140625" style="256"/>
    <col min="6888" max="6888" width="6.28515625" style="256" customWidth="1"/>
    <col min="6889" max="6889" width="12.5703125" style="256" customWidth="1"/>
    <col min="6890" max="6890" width="8.7109375" style="256" customWidth="1"/>
    <col min="6891" max="6891" width="11.7109375" style="256" customWidth="1"/>
    <col min="6892" max="6892" width="9.140625" style="256"/>
    <col min="6893" max="6893" width="2.5703125" style="256" customWidth="1"/>
    <col min="6894" max="6894" width="9.140625" style="256"/>
    <col min="6895" max="6895" width="2.7109375" style="256" customWidth="1"/>
    <col min="6896" max="6912" width="9.140625" style="256"/>
    <col min="6913" max="6913" width="6.28515625" style="256" customWidth="1"/>
    <col min="6914" max="6914" width="59.28515625" style="256" customWidth="1"/>
    <col min="6915" max="6915" width="9.85546875" style="256" customWidth="1"/>
    <col min="6916" max="6916" width="4.7109375" style="256" customWidth="1"/>
    <col min="6917" max="6917" width="59.5703125" style="256" customWidth="1"/>
    <col min="6918" max="6920" width="9.140625" style="256"/>
    <col min="6921" max="6921" width="2.85546875" style="256" customWidth="1"/>
    <col min="6922" max="6922" width="48" style="256" customWidth="1"/>
    <col min="6923" max="7143" width="9.140625" style="256"/>
    <col min="7144" max="7144" width="6.28515625" style="256" customWidth="1"/>
    <col min="7145" max="7145" width="12.5703125" style="256" customWidth="1"/>
    <col min="7146" max="7146" width="8.7109375" style="256" customWidth="1"/>
    <col min="7147" max="7147" width="11.7109375" style="256" customWidth="1"/>
    <col min="7148" max="7148" width="9.140625" style="256"/>
    <col min="7149" max="7149" width="2.5703125" style="256" customWidth="1"/>
    <col min="7150" max="7150" width="9.140625" style="256"/>
    <col min="7151" max="7151" width="2.7109375" style="256" customWidth="1"/>
    <col min="7152" max="7168" width="9.140625" style="256"/>
    <col min="7169" max="7169" width="6.28515625" style="256" customWidth="1"/>
    <col min="7170" max="7170" width="59.28515625" style="256" customWidth="1"/>
    <col min="7171" max="7171" width="9.85546875" style="256" customWidth="1"/>
    <col min="7172" max="7172" width="4.7109375" style="256" customWidth="1"/>
    <col min="7173" max="7173" width="59.5703125" style="256" customWidth="1"/>
    <col min="7174" max="7176" width="9.140625" style="256"/>
    <col min="7177" max="7177" width="2.85546875" style="256" customWidth="1"/>
    <col min="7178" max="7178" width="48" style="256" customWidth="1"/>
    <col min="7179" max="7399" width="9.140625" style="256"/>
    <col min="7400" max="7400" width="6.28515625" style="256" customWidth="1"/>
    <col min="7401" max="7401" width="12.5703125" style="256" customWidth="1"/>
    <col min="7402" max="7402" width="8.7109375" style="256" customWidth="1"/>
    <col min="7403" max="7403" width="11.7109375" style="256" customWidth="1"/>
    <col min="7404" max="7404" width="9.140625" style="256"/>
    <col min="7405" max="7405" width="2.5703125" style="256" customWidth="1"/>
    <col min="7406" max="7406" width="9.140625" style="256"/>
    <col min="7407" max="7407" width="2.7109375" style="256" customWidth="1"/>
    <col min="7408" max="7424" width="9.140625" style="256"/>
    <col min="7425" max="7425" width="6.28515625" style="256" customWidth="1"/>
    <col min="7426" max="7426" width="59.28515625" style="256" customWidth="1"/>
    <col min="7427" max="7427" width="9.85546875" style="256" customWidth="1"/>
    <col min="7428" max="7428" width="4.7109375" style="256" customWidth="1"/>
    <col min="7429" max="7429" width="59.5703125" style="256" customWidth="1"/>
    <col min="7430" max="7432" width="9.140625" style="256"/>
    <col min="7433" max="7433" width="2.85546875" style="256" customWidth="1"/>
    <col min="7434" max="7434" width="48" style="256" customWidth="1"/>
    <col min="7435" max="7655" width="9.140625" style="256"/>
    <col min="7656" max="7656" width="6.28515625" style="256" customWidth="1"/>
    <col min="7657" max="7657" width="12.5703125" style="256" customWidth="1"/>
    <col min="7658" max="7658" width="8.7109375" style="256" customWidth="1"/>
    <col min="7659" max="7659" width="11.7109375" style="256" customWidth="1"/>
    <col min="7660" max="7660" width="9.140625" style="256"/>
    <col min="7661" max="7661" width="2.5703125" style="256" customWidth="1"/>
    <col min="7662" max="7662" width="9.140625" style="256"/>
    <col min="7663" max="7663" width="2.7109375" style="256" customWidth="1"/>
    <col min="7664" max="7680" width="9.140625" style="256"/>
    <col min="7681" max="7681" width="6.28515625" style="256" customWidth="1"/>
    <col min="7682" max="7682" width="59.28515625" style="256" customWidth="1"/>
    <col min="7683" max="7683" width="9.85546875" style="256" customWidth="1"/>
    <col min="7684" max="7684" width="4.7109375" style="256" customWidth="1"/>
    <col min="7685" max="7685" width="59.5703125" style="256" customWidth="1"/>
    <col min="7686" max="7688" width="9.140625" style="256"/>
    <col min="7689" max="7689" width="2.85546875" style="256" customWidth="1"/>
    <col min="7690" max="7690" width="48" style="256" customWidth="1"/>
    <col min="7691" max="7911" width="9.140625" style="256"/>
    <col min="7912" max="7912" width="6.28515625" style="256" customWidth="1"/>
    <col min="7913" max="7913" width="12.5703125" style="256" customWidth="1"/>
    <col min="7914" max="7914" width="8.7109375" style="256" customWidth="1"/>
    <col min="7915" max="7915" width="11.7109375" style="256" customWidth="1"/>
    <col min="7916" max="7916" width="9.140625" style="256"/>
    <col min="7917" max="7917" width="2.5703125" style="256" customWidth="1"/>
    <col min="7918" max="7918" width="9.140625" style="256"/>
    <col min="7919" max="7919" width="2.7109375" style="256" customWidth="1"/>
    <col min="7920" max="7936" width="9.140625" style="256"/>
    <col min="7937" max="7937" width="6.28515625" style="256" customWidth="1"/>
    <col min="7938" max="7938" width="59.28515625" style="256" customWidth="1"/>
    <col min="7939" max="7939" width="9.85546875" style="256" customWidth="1"/>
    <col min="7940" max="7940" width="4.7109375" style="256" customWidth="1"/>
    <col min="7941" max="7941" width="59.5703125" style="256" customWidth="1"/>
    <col min="7942" max="7944" width="9.140625" style="256"/>
    <col min="7945" max="7945" width="2.85546875" style="256" customWidth="1"/>
    <col min="7946" max="7946" width="48" style="256" customWidth="1"/>
    <col min="7947" max="8167" width="9.140625" style="256"/>
    <col min="8168" max="8168" width="6.28515625" style="256" customWidth="1"/>
    <col min="8169" max="8169" width="12.5703125" style="256" customWidth="1"/>
    <col min="8170" max="8170" width="8.7109375" style="256" customWidth="1"/>
    <col min="8171" max="8171" width="11.7109375" style="256" customWidth="1"/>
    <col min="8172" max="8172" width="9.140625" style="256"/>
    <col min="8173" max="8173" width="2.5703125" style="256" customWidth="1"/>
    <col min="8174" max="8174" width="9.140625" style="256"/>
    <col min="8175" max="8175" width="2.7109375" style="256" customWidth="1"/>
    <col min="8176" max="8192" width="9.140625" style="256"/>
    <col min="8193" max="8193" width="6.28515625" style="256" customWidth="1"/>
    <col min="8194" max="8194" width="59.28515625" style="256" customWidth="1"/>
    <col min="8195" max="8195" width="9.85546875" style="256" customWidth="1"/>
    <col min="8196" max="8196" width="4.7109375" style="256" customWidth="1"/>
    <col min="8197" max="8197" width="59.5703125" style="256" customWidth="1"/>
    <col min="8198" max="8200" width="9.140625" style="256"/>
    <col min="8201" max="8201" width="2.85546875" style="256" customWidth="1"/>
    <col min="8202" max="8202" width="48" style="256" customWidth="1"/>
    <col min="8203" max="8423" width="9.140625" style="256"/>
    <col min="8424" max="8424" width="6.28515625" style="256" customWidth="1"/>
    <col min="8425" max="8425" width="12.5703125" style="256" customWidth="1"/>
    <col min="8426" max="8426" width="8.7109375" style="256" customWidth="1"/>
    <col min="8427" max="8427" width="11.7109375" style="256" customWidth="1"/>
    <col min="8428" max="8428" width="9.140625" style="256"/>
    <col min="8429" max="8429" width="2.5703125" style="256" customWidth="1"/>
    <col min="8430" max="8430" width="9.140625" style="256"/>
    <col min="8431" max="8431" width="2.7109375" style="256" customWidth="1"/>
    <col min="8432" max="8448" width="9.140625" style="256"/>
    <col min="8449" max="8449" width="6.28515625" style="256" customWidth="1"/>
    <col min="8450" max="8450" width="59.28515625" style="256" customWidth="1"/>
    <col min="8451" max="8451" width="9.85546875" style="256" customWidth="1"/>
    <col min="8452" max="8452" width="4.7109375" style="256" customWidth="1"/>
    <col min="8453" max="8453" width="59.5703125" style="256" customWidth="1"/>
    <col min="8454" max="8456" width="9.140625" style="256"/>
    <col min="8457" max="8457" width="2.85546875" style="256" customWidth="1"/>
    <col min="8458" max="8458" width="48" style="256" customWidth="1"/>
    <col min="8459" max="8679" width="9.140625" style="256"/>
    <col min="8680" max="8680" width="6.28515625" style="256" customWidth="1"/>
    <col min="8681" max="8681" width="12.5703125" style="256" customWidth="1"/>
    <col min="8682" max="8682" width="8.7109375" style="256" customWidth="1"/>
    <col min="8683" max="8683" width="11.7109375" style="256" customWidth="1"/>
    <col min="8684" max="8684" width="9.140625" style="256"/>
    <col min="8685" max="8685" width="2.5703125" style="256" customWidth="1"/>
    <col min="8686" max="8686" width="9.140625" style="256"/>
    <col min="8687" max="8687" width="2.7109375" style="256" customWidth="1"/>
    <col min="8688" max="8704" width="9.140625" style="256"/>
    <col min="8705" max="8705" width="6.28515625" style="256" customWidth="1"/>
    <col min="8706" max="8706" width="59.28515625" style="256" customWidth="1"/>
    <col min="8707" max="8707" width="9.85546875" style="256" customWidth="1"/>
    <col min="8708" max="8708" width="4.7109375" style="256" customWidth="1"/>
    <col min="8709" max="8709" width="59.5703125" style="256" customWidth="1"/>
    <col min="8710" max="8712" width="9.140625" style="256"/>
    <col min="8713" max="8713" width="2.85546875" style="256" customWidth="1"/>
    <col min="8714" max="8714" width="48" style="256" customWidth="1"/>
    <col min="8715" max="8935" width="9.140625" style="256"/>
    <col min="8936" max="8936" width="6.28515625" style="256" customWidth="1"/>
    <col min="8937" max="8937" width="12.5703125" style="256" customWidth="1"/>
    <col min="8938" max="8938" width="8.7109375" style="256" customWidth="1"/>
    <col min="8939" max="8939" width="11.7109375" style="256" customWidth="1"/>
    <col min="8940" max="8940" width="9.140625" style="256"/>
    <col min="8941" max="8941" width="2.5703125" style="256" customWidth="1"/>
    <col min="8942" max="8942" width="9.140625" style="256"/>
    <col min="8943" max="8943" width="2.7109375" style="256" customWidth="1"/>
    <col min="8944" max="8960" width="9.140625" style="256"/>
    <col min="8961" max="8961" width="6.28515625" style="256" customWidth="1"/>
    <col min="8962" max="8962" width="59.28515625" style="256" customWidth="1"/>
    <col min="8963" max="8963" width="9.85546875" style="256" customWidth="1"/>
    <col min="8964" max="8964" width="4.7109375" style="256" customWidth="1"/>
    <col min="8965" max="8965" width="59.5703125" style="256" customWidth="1"/>
    <col min="8966" max="8968" width="9.140625" style="256"/>
    <col min="8969" max="8969" width="2.85546875" style="256" customWidth="1"/>
    <col min="8970" max="8970" width="48" style="256" customWidth="1"/>
    <col min="8971" max="9191" width="9.140625" style="256"/>
    <col min="9192" max="9192" width="6.28515625" style="256" customWidth="1"/>
    <col min="9193" max="9193" width="12.5703125" style="256" customWidth="1"/>
    <col min="9194" max="9194" width="8.7109375" style="256" customWidth="1"/>
    <col min="9195" max="9195" width="11.7109375" style="256" customWidth="1"/>
    <col min="9196" max="9196" width="9.140625" style="256"/>
    <col min="9197" max="9197" width="2.5703125" style="256" customWidth="1"/>
    <col min="9198" max="9198" width="9.140625" style="256"/>
    <col min="9199" max="9199" width="2.7109375" style="256" customWidth="1"/>
    <col min="9200" max="9216" width="9.140625" style="256"/>
    <col min="9217" max="9217" width="6.28515625" style="256" customWidth="1"/>
    <col min="9218" max="9218" width="59.28515625" style="256" customWidth="1"/>
    <col min="9219" max="9219" width="9.85546875" style="256" customWidth="1"/>
    <col min="9220" max="9220" width="4.7109375" style="256" customWidth="1"/>
    <col min="9221" max="9221" width="59.5703125" style="256" customWidth="1"/>
    <col min="9222" max="9224" width="9.140625" style="256"/>
    <col min="9225" max="9225" width="2.85546875" style="256" customWidth="1"/>
    <col min="9226" max="9226" width="48" style="256" customWidth="1"/>
    <col min="9227" max="9447" width="9.140625" style="256"/>
    <col min="9448" max="9448" width="6.28515625" style="256" customWidth="1"/>
    <col min="9449" max="9449" width="12.5703125" style="256" customWidth="1"/>
    <col min="9450" max="9450" width="8.7109375" style="256" customWidth="1"/>
    <col min="9451" max="9451" width="11.7109375" style="256" customWidth="1"/>
    <col min="9452" max="9452" width="9.140625" style="256"/>
    <col min="9453" max="9453" width="2.5703125" style="256" customWidth="1"/>
    <col min="9454" max="9454" width="9.140625" style="256"/>
    <col min="9455" max="9455" width="2.7109375" style="256" customWidth="1"/>
    <col min="9456" max="9472" width="9.140625" style="256"/>
    <col min="9473" max="9473" width="6.28515625" style="256" customWidth="1"/>
    <col min="9474" max="9474" width="59.28515625" style="256" customWidth="1"/>
    <col min="9475" max="9475" width="9.85546875" style="256" customWidth="1"/>
    <col min="9476" max="9476" width="4.7109375" style="256" customWidth="1"/>
    <col min="9477" max="9477" width="59.5703125" style="256" customWidth="1"/>
    <col min="9478" max="9480" width="9.140625" style="256"/>
    <col min="9481" max="9481" width="2.85546875" style="256" customWidth="1"/>
    <col min="9482" max="9482" width="48" style="256" customWidth="1"/>
    <col min="9483" max="9703" width="9.140625" style="256"/>
    <col min="9704" max="9704" width="6.28515625" style="256" customWidth="1"/>
    <col min="9705" max="9705" width="12.5703125" style="256" customWidth="1"/>
    <col min="9706" max="9706" width="8.7109375" style="256" customWidth="1"/>
    <col min="9707" max="9707" width="11.7109375" style="256" customWidth="1"/>
    <col min="9708" max="9708" width="9.140625" style="256"/>
    <col min="9709" max="9709" width="2.5703125" style="256" customWidth="1"/>
    <col min="9710" max="9710" width="9.140625" style="256"/>
    <col min="9711" max="9711" width="2.7109375" style="256" customWidth="1"/>
    <col min="9712" max="9728" width="9.140625" style="256"/>
    <col min="9729" max="9729" width="6.28515625" style="256" customWidth="1"/>
    <col min="9730" max="9730" width="59.28515625" style="256" customWidth="1"/>
    <col min="9731" max="9731" width="9.85546875" style="256" customWidth="1"/>
    <col min="9732" max="9732" width="4.7109375" style="256" customWidth="1"/>
    <col min="9733" max="9733" width="59.5703125" style="256" customWidth="1"/>
    <col min="9734" max="9736" width="9.140625" style="256"/>
    <col min="9737" max="9737" width="2.85546875" style="256" customWidth="1"/>
    <col min="9738" max="9738" width="48" style="256" customWidth="1"/>
    <col min="9739" max="9959" width="9.140625" style="256"/>
    <col min="9960" max="9960" width="6.28515625" style="256" customWidth="1"/>
    <col min="9961" max="9961" width="12.5703125" style="256" customWidth="1"/>
    <col min="9962" max="9962" width="8.7109375" style="256" customWidth="1"/>
    <col min="9963" max="9963" width="11.7109375" style="256" customWidth="1"/>
    <col min="9964" max="9964" width="9.140625" style="256"/>
    <col min="9965" max="9965" width="2.5703125" style="256" customWidth="1"/>
    <col min="9966" max="9966" width="9.140625" style="256"/>
    <col min="9967" max="9967" width="2.7109375" style="256" customWidth="1"/>
    <col min="9968" max="9984" width="9.140625" style="256"/>
    <col min="9985" max="9985" width="6.28515625" style="256" customWidth="1"/>
    <col min="9986" max="9986" width="59.28515625" style="256" customWidth="1"/>
    <col min="9987" max="9987" width="9.85546875" style="256" customWidth="1"/>
    <col min="9988" max="9988" width="4.7109375" style="256" customWidth="1"/>
    <col min="9989" max="9989" width="59.5703125" style="256" customWidth="1"/>
    <col min="9990" max="9992" width="9.140625" style="256"/>
    <col min="9993" max="9993" width="2.85546875" style="256" customWidth="1"/>
    <col min="9994" max="9994" width="48" style="256" customWidth="1"/>
    <col min="9995" max="10215" width="9.140625" style="256"/>
    <col min="10216" max="10216" width="6.28515625" style="256" customWidth="1"/>
    <col min="10217" max="10217" width="12.5703125" style="256" customWidth="1"/>
    <col min="10218" max="10218" width="8.7109375" style="256" customWidth="1"/>
    <col min="10219" max="10219" width="11.7109375" style="256" customWidth="1"/>
    <col min="10220" max="10220" width="9.140625" style="256"/>
    <col min="10221" max="10221" width="2.5703125" style="256" customWidth="1"/>
    <col min="10222" max="10222" width="9.140625" style="256"/>
    <col min="10223" max="10223" width="2.7109375" style="256" customWidth="1"/>
    <col min="10224" max="10240" width="9.140625" style="256"/>
    <col min="10241" max="10241" width="6.28515625" style="256" customWidth="1"/>
    <col min="10242" max="10242" width="59.28515625" style="256" customWidth="1"/>
    <col min="10243" max="10243" width="9.85546875" style="256" customWidth="1"/>
    <col min="10244" max="10244" width="4.7109375" style="256" customWidth="1"/>
    <col min="10245" max="10245" width="59.5703125" style="256" customWidth="1"/>
    <col min="10246" max="10248" width="9.140625" style="256"/>
    <col min="10249" max="10249" width="2.85546875" style="256" customWidth="1"/>
    <col min="10250" max="10250" width="48" style="256" customWidth="1"/>
    <col min="10251" max="10471" width="9.140625" style="256"/>
    <col min="10472" max="10472" width="6.28515625" style="256" customWidth="1"/>
    <col min="10473" max="10473" width="12.5703125" style="256" customWidth="1"/>
    <col min="10474" max="10474" width="8.7109375" style="256" customWidth="1"/>
    <col min="10475" max="10475" width="11.7109375" style="256" customWidth="1"/>
    <col min="10476" max="10476" width="9.140625" style="256"/>
    <col min="10477" max="10477" width="2.5703125" style="256" customWidth="1"/>
    <col min="10478" max="10478" width="9.140625" style="256"/>
    <col min="10479" max="10479" width="2.7109375" style="256" customWidth="1"/>
    <col min="10480" max="10496" width="9.140625" style="256"/>
    <col min="10497" max="10497" width="6.28515625" style="256" customWidth="1"/>
    <col min="10498" max="10498" width="59.28515625" style="256" customWidth="1"/>
    <col min="10499" max="10499" width="9.85546875" style="256" customWidth="1"/>
    <col min="10500" max="10500" width="4.7109375" style="256" customWidth="1"/>
    <col min="10501" max="10501" width="59.5703125" style="256" customWidth="1"/>
    <col min="10502" max="10504" width="9.140625" style="256"/>
    <col min="10505" max="10505" width="2.85546875" style="256" customWidth="1"/>
    <col min="10506" max="10506" width="48" style="256" customWidth="1"/>
    <col min="10507" max="10727" width="9.140625" style="256"/>
    <col min="10728" max="10728" width="6.28515625" style="256" customWidth="1"/>
    <col min="10729" max="10729" width="12.5703125" style="256" customWidth="1"/>
    <col min="10730" max="10730" width="8.7109375" style="256" customWidth="1"/>
    <col min="10731" max="10731" width="11.7109375" style="256" customWidth="1"/>
    <col min="10732" max="10732" width="9.140625" style="256"/>
    <col min="10733" max="10733" width="2.5703125" style="256" customWidth="1"/>
    <col min="10734" max="10734" width="9.140625" style="256"/>
    <col min="10735" max="10735" width="2.7109375" style="256" customWidth="1"/>
    <col min="10736" max="10752" width="9.140625" style="256"/>
    <col min="10753" max="10753" width="6.28515625" style="256" customWidth="1"/>
    <col min="10754" max="10754" width="59.28515625" style="256" customWidth="1"/>
    <col min="10755" max="10755" width="9.85546875" style="256" customWidth="1"/>
    <col min="10756" max="10756" width="4.7109375" style="256" customWidth="1"/>
    <col min="10757" max="10757" width="59.5703125" style="256" customWidth="1"/>
    <col min="10758" max="10760" width="9.140625" style="256"/>
    <col min="10761" max="10761" width="2.85546875" style="256" customWidth="1"/>
    <col min="10762" max="10762" width="48" style="256" customWidth="1"/>
    <col min="10763" max="10983" width="9.140625" style="256"/>
    <col min="10984" max="10984" width="6.28515625" style="256" customWidth="1"/>
    <col min="10985" max="10985" width="12.5703125" style="256" customWidth="1"/>
    <col min="10986" max="10986" width="8.7109375" style="256" customWidth="1"/>
    <col min="10987" max="10987" width="11.7109375" style="256" customWidth="1"/>
    <col min="10988" max="10988" width="9.140625" style="256"/>
    <col min="10989" max="10989" width="2.5703125" style="256" customWidth="1"/>
    <col min="10990" max="10990" width="9.140625" style="256"/>
    <col min="10991" max="10991" width="2.7109375" style="256" customWidth="1"/>
    <col min="10992" max="11008" width="9.140625" style="256"/>
    <col min="11009" max="11009" width="6.28515625" style="256" customWidth="1"/>
    <col min="11010" max="11010" width="59.28515625" style="256" customWidth="1"/>
    <col min="11011" max="11011" width="9.85546875" style="256" customWidth="1"/>
    <col min="11012" max="11012" width="4.7109375" style="256" customWidth="1"/>
    <col min="11013" max="11013" width="59.5703125" style="256" customWidth="1"/>
    <col min="11014" max="11016" width="9.140625" style="256"/>
    <col min="11017" max="11017" width="2.85546875" style="256" customWidth="1"/>
    <col min="11018" max="11018" width="48" style="256" customWidth="1"/>
    <col min="11019" max="11239" width="9.140625" style="256"/>
    <col min="11240" max="11240" width="6.28515625" style="256" customWidth="1"/>
    <col min="11241" max="11241" width="12.5703125" style="256" customWidth="1"/>
    <col min="11242" max="11242" width="8.7109375" style="256" customWidth="1"/>
    <col min="11243" max="11243" width="11.7109375" style="256" customWidth="1"/>
    <col min="11244" max="11244" width="9.140625" style="256"/>
    <col min="11245" max="11245" width="2.5703125" style="256" customWidth="1"/>
    <col min="11246" max="11246" width="9.140625" style="256"/>
    <col min="11247" max="11247" width="2.7109375" style="256" customWidth="1"/>
    <col min="11248" max="11264" width="9.140625" style="256"/>
    <col min="11265" max="11265" width="6.28515625" style="256" customWidth="1"/>
    <col min="11266" max="11266" width="59.28515625" style="256" customWidth="1"/>
    <col min="11267" max="11267" width="9.85546875" style="256" customWidth="1"/>
    <col min="11268" max="11268" width="4.7109375" style="256" customWidth="1"/>
    <col min="11269" max="11269" width="59.5703125" style="256" customWidth="1"/>
    <col min="11270" max="11272" width="9.140625" style="256"/>
    <col min="11273" max="11273" width="2.85546875" style="256" customWidth="1"/>
    <col min="11274" max="11274" width="48" style="256" customWidth="1"/>
    <col min="11275" max="11495" width="9.140625" style="256"/>
    <col min="11496" max="11496" width="6.28515625" style="256" customWidth="1"/>
    <col min="11497" max="11497" width="12.5703125" style="256" customWidth="1"/>
    <col min="11498" max="11498" width="8.7109375" style="256" customWidth="1"/>
    <col min="11499" max="11499" width="11.7109375" style="256" customWidth="1"/>
    <col min="11500" max="11500" width="9.140625" style="256"/>
    <col min="11501" max="11501" width="2.5703125" style="256" customWidth="1"/>
    <col min="11502" max="11502" width="9.140625" style="256"/>
    <col min="11503" max="11503" width="2.7109375" style="256" customWidth="1"/>
    <col min="11504" max="11520" width="9.140625" style="256"/>
    <col min="11521" max="11521" width="6.28515625" style="256" customWidth="1"/>
    <col min="11522" max="11522" width="59.28515625" style="256" customWidth="1"/>
    <col min="11523" max="11523" width="9.85546875" style="256" customWidth="1"/>
    <col min="11524" max="11524" width="4.7109375" style="256" customWidth="1"/>
    <col min="11525" max="11525" width="59.5703125" style="256" customWidth="1"/>
    <col min="11526" max="11528" width="9.140625" style="256"/>
    <col min="11529" max="11529" width="2.85546875" style="256" customWidth="1"/>
    <col min="11530" max="11530" width="48" style="256" customWidth="1"/>
    <col min="11531" max="11751" width="9.140625" style="256"/>
    <col min="11752" max="11752" width="6.28515625" style="256" customWidth="1"/>
    <col min="11753" max="11753" width="12.5703125" style="256" customWidth="1"/>
    <col min="11754" max="11754" width="8.7109375" style="256" customWidth="1"/>
    <col min="11755" max="11755" width="11.7109375" style="256" customWidth="1"/>
    <col min="11756" max="11756" width="9.140625" style="256"/>
    <col min="11757" max="11757" width="2.5703125" style="256" customWidth="1"/>
    <col min="11758" max="11758" width="9.140625" style="256"/>
    <col min="11759" max="11759" width="2.7109375" style="256" customWidth="1"/>
    <col min="11760" max="11776" width="9.140625" style="256"/>
    <col min="11777" max="11777" width="6.28515625" style="256" customWidth="1"/>
    <col min="11778" max="11778" width="59.28515625" style="256" customWidth="1"/>
    <col min="11779" max="11779" width="9.85546875" style="256" customWidth="1"/>
    <col min="11780" max="11780" width="4.7109375" style="256" customWidth="1"/>
    <col min="11781" max="11781" width="59.5703125" style="256" customWidth="1"/>
    <col min="11782" max="11784" width="9.140625" style="256"/>
    <col min="11785" max="11785" width="2.85546875" style="256" customWidth="1"/>
    <col min="11786" max="11786" width="48" style="256" customWidth="1"/>
    <col min="11787" max="12007" width="9.140625" style="256"/>
    <col min="12008" max="12008" width="6.28515625" style="256" customWidth="1"/>
    <col min="12009" max="12009" width="12.5703125" style="256" customWidth="1"/>
    <col min="12010" max="12010" width="8.7109375" style="256" customWidth="1"/>
    <col min="12011" max="12011" width="11.7109375" style="256" customWidth="1"/>
    <col min="12012" max="12012" width="9.140625" style="256"/>
    <col min="12013" max="12013" width="2.5703125" style="256" customWidth="1"/>
    <col min="12014" max="12014" width="9.140625" style="256"/>
    <col min="12015" max="12015" width="2.7109375" style="256" customWidth="1"/>
    <col min="12016" max="12032" width="9.140625" style="256"/>
    <col min="12033" max="12033" width="6.28515625" style="256" customWidth="1"/>
    <col min="12034" max="12034" width="59.28515625" style="256" customWidth="1"/>
    <col min="12035" max="12035" width="9.85546875" style="256" customWidth="1"/>
    <col min="12036" max="12036" width="4.7109375" style="256" customWidth="1"/>
    <col min="12037" max="12037" width="59.5703125" style="256" customWidth="1"/>
    <col min="12038" max="12040" width="9.140625" style="256"/>
    <col min="12041" max="12041" width="2.85546875" style="256" customWidth="1"/>
    <col min="12042" max="12042" width="48" style="256" customWidth="1"/>
    <col min="12043" max="12263" width="9.140625" style="256"/>
    <col min="12264" max="12264" width="6.28515625" style="256" customWidth="1"/>
    <col min="12265" max="12265" width="12.5703125" style="256" customWidth="1"/>
    <col min="12266" max="12266" width="8.7109375" style="256" customWidth="1"/>
    <col min="12267" max="12267" width="11.7109375" style="256" customWidth="1"/>
    <col min="12268" max="12268" width="9.140625" style="256"/>
    <col min="12269" max="12269" width="2.5703125" style="256" customWidth="1"/>
    <col min="12270" max="12270" width="9.140625" style="256"/>
    <col min="12271" max="12271" width="2.7109375" style="256" customWidth="1"/>
    <col min="12272" max="12288" width="9.140625" style="256"/>
    <col min="12289" max="12289" width="6.28515625" style="256" customWidth="1"/>
    <col min="12290" max="12290" width="59.28515625" style="256" customWidth="1"/>
    <col min="12291" max="12291" width="9.85546875" style="256" customWidth="1"/>
    <col min="12292" max="12292" width="4.7109375" style="256" customWidth="1"/>
    <col min="12293" max="12293" width="59.5703125" style="256" customWidth="1"/>
    <col min="12294" max="12296" width="9.140625" style="256"/>
    <col min="12297" max="12297" width="2.85546875" style="256" customWidth="1"/>
    <col min="12298" max="12298" width="48" style="256" customWidth="1"/>
    <col min="12299" max="12519" width="9.140625" style="256"/>
    <col min="12520" max="12520" width="6.28515625" style="256" customWidth="1"/>
    <col min="12521" max="12521" width="12.5703125" style="256" customWidth="1"/>
    <col min="12522" max="12522" width="8.7109375" style="256" customWidth="1"/>
    <col min="12523" max="12523" width="11.7109375" style="256" customWidth="1"/>
    <col min="12524" max="12524" width="9.140625" style="256"/>
    <col min="12525" max="12525" width="2.5703125" style="256" customWidth="1"/>
    <col min="12526" max="12526" width="9.140625" style="256"/>
    <col min="12527" max="12527" width="2.7109375" style="256" customWidth="1"/>
    <col min="12528" max="12544" width="9.140625" style="256"/>
    <col min="12545" max="12545" width="6.28515625" style="256" customWidth="1"/>
    <col min="12546" max="12546" width="59.28515625" style="256" customWidth="1"/>
    <col min="12547" max="12547" width="9.85546875" style="256" customWidth="1"/>
    <col min="12548" max="12548" width="4.7109375" style="256" customWidth="1"/>
    <col min="12549" max="12549" width="59.5703125" style="256" customWidth="1"/>
    <col min="12550" max="12552" width="9.140625" style="256"/>
    <col min="12553" max="12553" width="2.85546875" style="256" customWidth="1"/>
    <col min="12554" max="12554" width="48" style="256" customWidth="1"/>
    <col min="12555" max="12775" width="9.140625" style="256"/>
    <col min="12776" max="12776" width="6.28515625" style="256" customWidth="1"/>
    <col min="12777" max="12777" width="12.5703125" style="256" customWidth="1"/>
    <col min="12778" max="12778" width="8.7109375" style="256" customWidth="1"/>
    <col min="12779" max="12779" width="11.7109375" style="256" customWidth="1"/>
    <col min="12780" max="12780" width="9.140625" style="256"/>
    <col min="12781" max="12781" width="2.5703125" style="256" customWidth="1"/>
    <col min="12782" max="12782" width="9.140625" style="256"/>
    <col min="12783" max="12783" width="2.7109375" style="256" customWidth="1"/>
    <col min="12784" max="12800" width="9.140625" style="256"/>
    <col min="12801" max="12801" width="6.28515625" style="256" customWidth="1"/>
    <col min="12802" max="12802" width="59.28515625" style="256" customWidth="1"/>
    <col min="12803" max="12803" width="9.85546875" style="256" customWidth="1"/>
    <col min="12804" max="12804" width="4.7109375" style="256" customWidth="1"/>
    <col min="12805" max="12805" width="59.5703125" style="256" customWidth="1"/>
    <col min="12806" max="12808" width="9.140625" style="256"/>
    <col min="12809" max="12809" width="2.85546875" style="256" customWidth="1"/>
    <col min="12810" max="12810" width="48" style="256" customWidth="1"/>
    <col min="12811" max="13031" width="9.140625" style="256"/>
    <col min="13032" max="13032" width="6.28515625" style="256" customWidth="1"/>
    <col min="13033" max="13033" width="12.5703125" style="256" customWidth="1"/>
    <col min="13034" max="13034" width="8.7109375" style="256" customWidth="1"/>
    <col min="13035" max="13035" width="11.7109375" style="256" customWidth="1"/>
    <col min="13036" max="13036" width="9.140625" style="256"/>
    <col min="13037" max="13037" width="2.5703125" style="256" customWidth="1"/>
    <col min="13038" max="13038" width="9.140625" style="256"/>
    <col min="13039" max="13039" width="2.7109375" style="256" customWidth="1"/>
    <col min="13040" max="13056" width="9.140625" style="256"/>
    <col min="13057" max="13057" width="6.28515625" style="256" customWidth="1"/>
    <col min="13058" max="13058" width="59.28515625" style="256" customWidth="1"/>
    <col min="13059" max="13059" width="9.85546875" style="256" customWidth="1"/>
    <col min="13060" max="13060" width="4.7109375" style="256" customWidth="1"/>
    <col min="13061" max="13061" width="59.5703125" style="256" customWidth="1"/>
    <col min="13062" max="13064" width="9.140625" style="256"/>
    <col min="13065" max="13065" width="2.85546875" style="256" customWidth="1"/>
    <col min="13066" max="13066" width="48" style="256" customWidth="1"/>
    <col min="13067" max="13287" width="9.140625" style="256"/>
    <col min="13288" max="13288" width="6.28515625" style="256" customWidth="1"/>
    <col min="13289" max="13289" width="12.5703125" style="256" customWidth="1"/>
    <col min="13290" max="13290" width="8.7109375" style="256" customWidth="1"/>
    <col min="13291" max="13291" width="11.7109375" style="256" customWidth="1"/>
    <col min="13292" max="13292" width="9.140625" style="256"/>
    <col min="13293" max="13293" width="2.5703125" style="256" customWidth="1"/>
    <col min="13294" max="13294" width="9.140625" style="256"/>
    <col min="13295" max="13295" width="2.7109375" style="256" customWidth="1"/>
    <col min="13296" max="13312" width="9.140625" style="256"/>
    <col min="13313" max="13313" width="6.28515625" style="256" customWidth="1"/>
    <col min="13314" max="13314" width="59.28515625" style="256" customWidth="1"/>
    <col min="13315" max="13315" width="9.85546875" style="256" customWidth="1"/>
    <col min="13316" max="13316" width="4.7109375" style="256" customWidth="1"/>
    <col min="13317" max="13317" width="59.5703125" style="256" customWidth="1"/>
    <col min="13318" max="13320" width="9.140625" style="256"/>
    <col min="13321" max="13321" width="2.85546875" style="256" customWidth="1"/>
    <col min="13322" max="13322" width="48" style="256" customWidth="1"/>
    <col min="13323" max="13543" width="9.140625" style="256"/>
    <col min="13544" max="13544" width="6.28515625" style="256" customWidth="1"/>
    <col min="13545" max="13545" width="12.5703125" style="256" customWidth="1"/>
    <col min="13546" max="13546" width="8.7109375" style="256" customWidth="1"/>
    <col min="13547" max="13547" width="11.7109375" style="256" customWidth="1"/>
    <col min="13548" max="13548" width="9.140625" style="256"/>
    <col min="13549" max="13549" width="2.5703125" style="256" customWidth="1"/>
    <col min="13550" max="13550" width="9.140625" style="256"/>
    <col min="13551" max="13551" width="2.7109375" style="256" customWidth="1"/>
    <col min="13552" max="13568" width="9.140625" style="256"/>
    <col min="13569" max="13569" width="6.28515625" style="256" customWidth="1"/>
    <col min="13570" max="13570" width="59.28515625" style="256" customWidth="1"/>
    <col min="13571" max="13571" width="9.85546875" style="256" customWidth="1"/>
    <col min="13572" max="13572" width="4.7109375" style="256" customWidth="1"/>
    <col min="13573" max="13573" width="59.5703125" style="256" customWidth="1"/>
    <col min="13574" max="13576" width="9.140625" style="256"/>
    <col min="13577" max="13577" width="2.85546875" style="256" customWidth="1"/>
    <col min="13578" max="13578" width="48" style="256" customWidth="1"/>
    <col min="13579" max="13799" width="9.140625" style="256"/>
    <col min="13800" max="13800" width="6.28515625" style="256" customWidth="1"/>
    <col min="13801" max="13801" width="12.5703125" style="256" customWidth="1"/>
    <col min="13802" max="13802" width="8.7109375" style="256" customWidth="1"/>
    <col min="13803" max="13803" width="11.7109375" style="256" customWidth="1"/>
    <col min="13804" max="13804" width="9.140625" style="256"/>
    <col min="13805" max="13805" width="2.5703125" style="256" customWidth="1"/>
    <col min="13806" max="13806" width="9.140625" style="256"/>
    <col min="13807" max="13807" width="2.7109375" style="256" customWidth="1"/>
    <col min="13808" max="13824" width="9.140625" style="256"/>
    <col min="13825" max="13825" width="6.28515625" style="256" customWidth="1"/>
    <col min="13826" max="13826" width="59.28515625" style="256" customWidth="1"/>
    <col min="13827" max="13827" width="9.85546875" style="256" customWidth="1"/>
    <col min="13828" max="13828" width="4.7109375" style="256" customWidth="1"/>
    <col min="13829" max="13829" width="59.5703125" style="256" customWidth="1"/>
    <col min="13830" max="13832" width="9.140625" style="256"/>
    <col min="13833" max="13833" width="2.85546875" style="256" customWidth="1"/>
    <col min="13834" max="13834" width="48" style="256" customWidth="1"/>
    <col min="13835" max="14055" width="9.140625" style="256"/>
    <col min="14056" max="14056" width="6.28515625" style="256" customWidth="1"/>
    <col min="14057" max="14057" width="12.5703125" style="256" customWidth="1"/>
    <col min="14058" max="14058" width="8.7109375" style="256" customWidth="1"/>
    <col min="14059" max="14059" width="11.7109375" style="256" customWidth="1"/>
    <col min="14060" max="14060" width="9.140625" style="256"/>
    <col min="14061" max="14061" width="2.5703125" style="256" customWidth="1"/>
    <col min="14062" max="14062" width="9.140625" style="256"/>
    <col min="14063" max="14063" width="2.7109375" style="256" customWidth="1"/>
    <col min="14064" max="14080" width="9.140625" style="256"/>
    <col min="14081" max="14081" width="6.28515625" style="256" customWidth="1"/>
    <col min="14082" max="14082" width="59.28515625" style="256" customWidth="1"/>
    <col min="14083" max="14083" width="9.85546875" style="256" customWidth="1"/>
    <col min="14084" max="14084" width="4.7109375" style="256" customWidth="1"/>
    <col min="14085" max="14085" width="59.5703125" style="256" customWidth="1"/>
    <col min="14086" max="14088" width="9.140625" style="256"/>
    <col min="14089" max="14089" width="2.85546875" style="256" customWidth="1"/>
    <col min="14090" max="14090" width="48" style="256" customWidth="1"/>
    <col min="14091" max="14311" width="9.140625" style="256"/>
    <col min="14312" max="14312" width="6.28515625" style="256" customWidth="1"/>
    <col min="14313" max="14313" width="12.5703125" style="256" customWidth="1"/>
    <col min="14314" max="14314" width="8.7109375" style="256" customWidth="1"/>
    <col min="14315" max="14315" width="11.7109375" style="256" customWidth="1"/>
    <col min="14316" max="14316" width="9.140625" style="256"/>
    <col min="14317" max="14317" width="2.5703125" style="256" customWidth="1"/>
    <col min="14318" max="14318" width="9.140625" style="256"/>
    <col min="14319" max="14319" width="2.7109375" style="256" customWidth="1"/>
    <col min="14320" max="14336" width="9.140625" style="256"/>
    <col min="14337" max="14337" width="6.28515625" style="256" customWidth="1"/>
    <col min="14338" max="14338" width="59.28515625" style="256" customWidth="1"/>
    <col min="14339" max="14339" width="9.85546875" style="256" customWidth="1"/>
    <col min="14340" max="14340" width="4.7109375" style="256" customWidth="1"/>
    <col min="14341" max="14341" width="59.5703125" style="256" customWidth="1"/>
    <col min="14342" max="14344" width="9.140625" style="256"/>
    <col min="14345" max="14345" width="2.85546875" style="256" customWidth="1"/>
    <col min="14346" max="14346" width="48" style="256" customWidth="1"/>
    <col min="14347" max="14567" width="9.140625" style="256"/>
    <col min="14568" max="14568" width="6.28515625" style="256" customWidth="1"/>
    <col min="14569" max="14569" width="12.5703125" style="256" customWidth="1"/>
    <col min="14570" max="14570" width="8.7109375" style="256" customWidth="1"/>
    <col min="14571" max="14571" width="11.7109375" style="256" customWidth="1"/>
    <col min="14572" max="14572" width="9.140625" style="256"/>
    <col min="14573" max="14573" width="2.5703125" style="256" customWidth="1"/>
    <col min="14574" max="14574" width="9.140625" style="256"/>
    <col min="14575" max="14575" width="2.7109375" style="256" customWidth="1"/>
    <col min="14576" max="14592" width="9.140625" style="256"/>
    <col min="14593" max="14593" width="6.28515625" style="256" customWidth="1"/>
    <col min="14594" max="14594" width="59.28515625" style="256" customWidth="1"/>
    <col min="14595" max="14595" width="9.85546875" style="256" customWidth="1"/>
    <col min="14596" max="14596" width="4.7109375" style="256" customWidth="1"/>
    <col min="14597" max="14597" width="59.5703125" style="256" customWidth="1"/>
    <col min="14598" max="14600" width="9.140625" style="256"/>
    <col min="14601" max="14601" width="2.85546875" style="256" customWidth="1"/>
    <col min="14602" max="14602" width="48" style="256" customWidth="1"/>
    <col min="14603" max="14823" width="9.140625" style="256"/>
    <col min="14824" max="14824" width="6.28515625" style="256" customWidth="1"/>
    <col min="14825" max="14825" width="12.5703125" style="256" customWidth="1"/>
    <col min="14826" max="14826" width="8.7109375" style="256" customWidth="1"/>
    <col min="14827" max="14827" width="11.7109375" style="256" customWidth="1"/>
    <col min="14828" max="14828" width="9.140625" style="256"/>
    <col min="14829" max="14829" width="2.5703125" style="256" customWidth="1"/>
    <col min="14830" max="14830" width="9.140625" style="256"/>
    <col min="14831" max="14831" width="2.7109375" style="256" customWidth="1"/>
    <col min="14832" max="14848" width="9.140625" style="256"/>
    <col min="14849" max="14849" width="6.28515625" style="256" customWidth="1"/>
    <col min="14850" max="14850" width="59.28515625" style="256" customWidth="1"/>
    <col min="14851" max="14851" width="9.85546875" style="256" customWidth="1"/>
    <col min="14852" max="14852" width="4.7109375" style="256" customWidth="1"/>
    <col min="14853" max="14853" width="59.5703125" style="256" customWidth="1"/>
    <col min="14854" max="14856" width="9.140625" style="256"/>
    <col min="14857" max="14857" width="2.85546875" style="256" customWidth="1"/>
    <col min="14858" max="14858" width="48" style="256" customWidth="1"/>
    <col min="14859" max="15079" width="9.140625" style="256"/>
    <col min="15080" max="15080" width="6.28515625" style="256" customWidth="1"/>
    <col min="15081" max="15081" width="12.5703125" style="256" customWidth="1"/>
    <col min="15082" max="15082" width="8.7109375" style="256" customWidth="1"/>
    <col min="15083" max="15083" width="11.7109375" style="256" customWidth="1"/>
    <col min="15084" max="15084" width="9.140625" style="256"/>
    <col min="15085" max="15085" width="2.5703125" style="256" customWidth="1"/>
    <col min="15086" max="15086" width="9.140625" style="256"/>
    <col min="15087" max="15087" width="2.7109375" style="256" customWidth="1"/>
    <col min="15088" max="15104" width="9.140625" style="256"/>
    <col min="15105" max="15105" width="6.28515625" style="256" customWidth="1"/>
    <col min="15106" max="15106" width="59.28515625" style="256" customWidth="1"/>
    <col min="15107" max="15107" width="9.85546875" style="256" customWidth="1"/>
    <col min="15108" max="15108" width="4.7109375" style="256" customWidth="1"/>
    <col min="15109" max="15109" width="59.5703125" style="256" customWidth="1"/>
    <col min="15110" max="15112" width="9.140625" style="256"/>
    <col min="15113" max="15113" width="2.85546875" style="256" customWidth="1"/>
    <col min="15114" max="15114" width="48" style="256" customWidth="1"/>
    <col min="15115" max="15335" width="9.140625" style="256"/>
    <col min="15336" max="15336" width="6.28515625" style="256" customWidth="1"/>
    <col min="15337" max="15337" width="12.5703125" style="256" customWidth="1"/>
    <col min="15338" max="15338" width="8.7109375" style="256" customWidth="1"/>
    <col min="15339" max="15339" width="11.7109375" style="256" customWidth="1"/>
    <col min="15340" max="15340" width="9.140625" style="256"/>
    <col min="15341" max="15341" width="2.5703125" style="256" customWidth="1"/>
    <col min="15342" max="15342" width="9.140625" style="256"/>
    <col min="15343" max="15343" width="2.7109375" style="256" customWidth="1"/>
    <col min="15344" max="15360" width="9.140625" style="256"/>
    <col min="15361" max="15361" width="6.28515625" style="256" customWidth="1"/>
    <col min="15362" max="15362" width="59.28515625" style="256" customWidth="1"/>
    <col min="15363" max="15363" width="9.85546875" style="256" customWidth="1"/>
    <col min="15364" max="15364" width="4.7109375" style="256" customWidth="1"/>
    <col min="15365" max="15365" width="59.5703125" style="256" customWidth="1"/>
    <col min="15366" max="15368" width="9.140625" style="256"/>
    <col min="15369" max="15369" width="2.85546875" style="256" customWidth="1"/>
    <col min="15370" max="15370" width="48" style="256" customWidth="1"/>
    <col min="15371" max="15591" width="9.140625" style="256"/>
    <col min="15592" max="15592" width="6.28515625" style="256" customWidth="1"/>
    <col min="15593" max="15593" width="12.5703125" style="256" customWidth="1"/>
    <col min="15594" max="15594" width="8.7109375" style="256" customWidth="1"/>
    <col min="15595" max="15595" width="11.7109375" style="256" customWidth="1"/>
    <col min="15596" max="15596" width="9.140625" style="256"/>
    <col min="15597" max="15597" width="2.5703125" style="256" customWidth="1"/>
    <col min="15598" max="15598" width="9.140625" style="256"/>
    <col min="15599" max="15599" width="2.7109375" style="256" customWidth="1"/>
    <col min="15600" max="15616" width="9.140625" style="256"/>
    <col min="15617" max="15617" width="6.28515625" style="256" customWidth="1"/>
    <col min="15618" max="15618" width="59.28515625" style="256" customWidth="1"/>
    <col min="15619" max="15619" width="9.85546875" style="256" customWidth="1"/>
    <col min="15620" max="15620" width="4.7109375" style="256" customWidth="1"/>
    <col min="15621" max="15621" width="59.5703125" style="256" customWidth="1"/>
    <col min="15622" max="15624" width="9.140625" style="256"/>
    <col min="15625" max="15625" width="2.85546875" style="256" customWidth="1"/>
    <col min="15626" max="15626" width="48" style="256" customWidth="1"/>
    <col min="15627" max="15847" width="9.140625" style="256"/>
    <col min="15848" max="15848" width="6.28515625" style="256" customWidth="1"/>
    <col min="15849" max="15849" width="12.5703125" style="256" customWidth="1"/>
    <col min="15850" max="15850" width="8.7109375" style="256" customWidth="1"/>
    <col min="15851" max="15851" width="11.7109375" style="256" customWidth="1"/>
    <col min="15852" max="15852" width="9.140625" style="256"/>
    <col min="15853" max="15853" width="2.5703125" style="256" customWidth="1"/>
    <col min="15854" max="15854" width="9.140625" style="256"/>
    <col min="15855" max="15855" width="2.7109375" style="256" customWidth="1"/>
    <col min="15856" max="15872" width="9.140625" style="256"/>
    <col min="15873" max="15873" width="6.28515625" style="256" customWidth="1"/>
    <col min="15874" max="15874" width="59.28515625" style="256" customWidth="1"/>
    <col min="15875" max="15875" width="9.85546875" style="256" customWidth="1"/>
    <col min="15876" max="15876" width="4.7109375" style="256" customWidth="1"/>
    <col min="15877" max="15877" width="59.5703125" style="256" customWidth="1"/>
    <col min="15878" max="15880" width="9.140625" style="256"/>
    <col min="15881" max="15881" width="2.85546875" style="256" customWidth="1"/>
    <col min="15882" max="15882" width="48" style="256" customWidth="1"/>
    <col min="15883" max="16103" width="9.140625" style="256"/>
    <col min="16104" max="16104" width="6.28515625" style="256" customWidth="1"/>
    <col min="16105" max="16105" width="12.5703125" style="256" customWidth="1"/>
    <col min="16106" max="16106" width="8.7109375" style="256" customWidth="1"/>
    <col min="16107" max="16107" width="11.7109375" style="256" customWidth="1"/>
    <col min="16108" max="16108" width="9.140625" style="256"/>
    <col min="16109" max="16109" width="2.5703125" style="256" customWidth="1"/>
    <col min="16110" max="16110" width="9.140625" style="256"/>
    <col min="16111" max="16111" width="2.7109375" style="256" customWidth="1"/>
    <col min="16112" max="16128" width="9.140625" style="256"/>
    <col min="16129" max="16129" width="6.28515625" style="256" customWidth="1"/>
    <col min="16130" max="16130" width="59.28515625" style="256" customWidth="1"/>
    <col min="16131" max="16131" width="9.85546875" style="256" customWidth="1"/>
    <col min="16132" max="16132" width="4.7109375" style="256" customWidth="1"/>
    <col min="16133" max="16133" width="59.5703125" style="256" customWidth="1"/>
    <col min="16134" max="16136" width="9.140625" style="256"/>
    <col min="16137" max="16137" width="2.85546875" style="256" customWidth="1"/>
    <col min="16138" max="16138" width="48" style="256" customWidth="1"/>
    <col min="16139" max="16359" width="9.140625" style="256"/>
    <col min="16360" max="16360" width="6.28515625" style="256" customWidth="1"/>
    <col min="16361" max="16361" width="12.5703125" style="256" customWidth="1"/>
    <col min="16362" max="16362" width="8.7109375" style="256" customWidth="1"/>
    <col min="16363" max="16363" width="11.7109375" style="256" customWidth="1"/>
    <col min="16364" max="16364" width="9.140625" style="256"/>
    <col min="16365" max="16365" width="2.5703125" style="256" customWidth="1"/>
    <col min="16366" max="16366" width="9.140625" style="256"/>
    <col min="16367" max="16367" width="2.7109375" style="256" customWidth="1"/>
    <col min="16368" max="16384" width="9.140625" style="256"/>
  </cols>
  <sheetData>
    <row r="1" spans="1:13" s="254" customFormat="1" ht="15"/>
    <row r="2" spans="1:13" s="254" customFormat="1" ht="15"/>
    <row r="3" spans="1:13" s="254" customFormat="1" ht="15"/>
    <row r="4" spans="1:13" s="254" customFormat="1" ht="30" customHeight="1">
      <c r="E4" s="254" t="s">
        <v>208</v>
      </c>
    </row>
    <row r="5" spans="1:13" s="254" customFormat="1" ht="27" customHeight="1">
      <c r="A5" s="411" t="str">
        <f>'ORÇ BASE'!$A$4</f>
        <v>OBJETO: CONSTRUÇÃO DE UMA PRAÇA NO SÍTIO ESPINHOS</v>
      </c>
      <c r="B5" s="411"/>
      <c r="C5" s="411"/>
    </row>
    <row r="6" spans="1:13" s="254" customFormat="1" ht="15" customHeight="1">
      <c r="A6" s="407" t="str">
        <f>'ORÇ BASE'!$A$3</f>
        <v>LOCAL: SÍTIO ESPINHOS - ZONA RURAL DE TERRA NOVA/PE</v>
      </c>
      <c r="B6" s="407"/>
      <c r="C6" s="407"/>
      <c r="D6" s="407"/>
    </row>
    <row r="7" spans="1:13" s="254" customFormat="1" ht="15" customHeight="1">
      <c r="A7" s="412"/>
      <c r="B7" s="412"/>
      <c r="C7" s="412"/>
      <c r="D7" s="412"/>
    </row>
    <row r="8" spans="1:13" s="254" customFormat="1" ht="18.75">
      <c r="A8" s="413" t="s">
        <v>209</v>
      </c>
      <c r="B8" s="413"/>
      <c r="C8" s="413"/>
      <c r="E8" s="254" t="s">
        <v>210</v>
      </c>
    </row>
    <row r="9" spans="1:13" ht="6.75" customHeight="1" thickBot="1"/>
    <row r="10" spans="1:13" s="254" customFormat="1" ht="15.75" thickBot="1">
      <c r="A10" s="216" t="s">
        <v>211</v>
      </c>
      <c r="B10" s="217" t="s">
        <v>212</v>
      </c>
      <c r="C10" s="218" t="s">
        <v>213</v>
      </c>
      <c r="E10" s="254" t="s">
        <v>214</v>
      </c>
    </row>
    <row r="11" spans="1:13" s="254" customFormat="1" ht="15">
      <c r="A11" s="258"/>
      <c r="B11" s="259" t="s">
        <v>215</v>
      </c>
      <c r="C11" s="260"/>
    </row>
    <row r="12" spans="1:13" s="254" customFormat="1" ht="32.25" customHeight="1" thickBot="1">
      <c r="A12" s="261" t="s">
        <v>216</v>
      </c>
      <c r="B12" s="262" t="s">
        <v>217</v>
      </c>
      <c r="C12" s="263">
        <v>3</v>
      </c>
      <c r="E12" s="264" t="s">
        <v>218</v>
      </c>
      <c r="F12" s="265"/>
      <c r="G12" s="265"/>
      <c r="H12" s="265"/>
      <c r="J12" s="414" t="s">
        <v>219</v>
      </c>
      <c r="K12" s="402"/>
      <c r="L12" s="402"/>
      <c r="M12" s="402"/>
    </row>
    <row r="13" spans="1:13" s="254" customFormat="1" ht="15.75" thickBot="1">
      <c r="A13" s="261" t="s">
        <v>220</v>
      </c>
      <c r="B13" s="262" t="s">
        <v>221</v>
      </c>
      <c r="C13" s="263">
        <v>0.59</v>
      </c>
      <c r="E13" s="266" t="s">
        <v>222</v>
      </c>
      <c r="F13" s="267" t="s">
        <v>223</v>
      </c>
      <c r="G13" s="267" t="s">
        <v>224</v>
      </c>
      <c r="H13" s="267" t="s">
        <v>225</v>
      </c>
      <c r="J13" s="266" t="s">
        <v>222</v>
      </c>
      <c r="K13" s="267" t="s">
        <v>223</v>
      </c>
      <c r="L13" s="267" t="s">
        <v>224</v>
      </c>
      <c r="M13" s="267" t="s">
        <v>225</v>
      </c>
    </row>
    <row r="14" spans="1:13" s="254" customFormat="1" ht="15.75" thickBot="1">
      <c r="A14" s="261" t="s">
        <v>226</v>
      </c>
      <c r="B14" s="262" t="s">
        <v>227</v>
      </c>
      <c r="C14" s="263">
        <v>0.97</v>
      </c>
      <c r="E14" s="268" t="s">
        <v>228</v>
      </c>
      <c r="F14" s="269">
        <v>0.03</v>
      </c>
      <c r="G14" s="269">
        <v>0.04</v>
      </c>
      <c r="H14" s="269">
        <v>5.5E-2</v>
      </c>
      <c r="J14" s="268" t="s">
        <v>228</v>
      </c>
      <c r="K14" s="269">
        <v>3.4299999999999997E-2</v>
      </c>
      <c r="L14" s="269">
        <v>4.9299999999999997E-2</v>
      </c>
      <c r="M14" s="269">
        <v>6.7100000000000007E-2</v>
      </c>
    </row>
    <row r="15" spans="1:13" s="254" customFormat="1" ht="15.75" thickBot="1">
      <c r="A15" s="270"/>
      <c r="B15" s="271"/>
      <c r="C15" s="272"/>
      <c r="E15" s="268" t="s">
        <v>229</v>
      </c>
      <c r="F15" s="269">
        <v>8.0000000000000002E-3</v>
      </c>
      <c r="G15" s="269">
        <v>8.0000000000000002E-3</v>
      </c>
      <c r="H15" s="269">
        <v>0.01</v>
      </c>
      <c r="J15" s="268" t="s">
        <v>229</v>
      </c>
      <c r="K15" s="269">
        <v>2.8E-3</v>
      </c>
      <c r="L15" s="269">
        <v>4.8999999999999998E-3</v>
      </c>
      <c r="M15" s="269">
        <v>7.4999999999999997E-3</v>
      </c>
    </row>
    <row r="16" spans="1:13" s="254" customFormat="1" ht="15.75" thickBot="1">
      <c r="C16" s="255"/>
      <c r="E16" s="268" t="s">
        <v>230</v>
      </c>
      <c r="F16" s="269">
        <v>9.7000000000000003E-3</v>
      </c>
      <c r="G16" s="269">
        <v>1.2699999999999999E-2</v>
      </c>
      <c r="H16" s="269">
        <v>1.2699999999999999E-2</v>
      </c>
      <c r="J16" s="268" t="s">
        <v>230</v>
      </c>
      <c r="K16" s="269">
        <v>0.01</v>
      </c>
      <c r="L16" s="269">
        <v>1.3899999999999999E-2</v>
      </c>
      <c r="M16" s="269">
        <v>1.7399999999999999E-2</v>
      </c>
    </row>
    <row r="17" spans="1:13" s="254" customFormat="1" ht="15.75" thickBot="1">
      <c r="A17" s="258"/>
      <c r="B17" s="259" t="s">
        <v>231</v>
      </c>
      <c r="C17" s="260"/>
      <c r="E17" s="268" t="s">
        <v>232</v>
      </c>
      <c r="F17" s="269">
        <v>5.8999999999999999E-3</v>
      </c>
      <c r="G17" s="269">
        <v>1.23E-2</v>
      </c>
      <c r="H17" s="269">
        <v>1.3899999999999999E-2</v>
      </c>
      <c r="J17" s="268" t="s">
        <v>232</v>
      </c>
      <c r="K17" s="269">
        <v>9.4000000000000004E-3</v>
      </c>
      <c r="L17" s="269">
        <v>9.9000000000000008E-3</v>
      </c>
      <c r="M17" s="269">
        <v>1.17E-2</v>
      </c>
    </row>
    <row r="18" spans="1:13" s="254" customFormat="1" ht="15.75" thickBot="1">
      <c r="A18" s="261" t="s">
        <v>233</v>
      </c>
      <c r="B18" s="262" t="s">
        <v>234</v>
      </c>
      <c r="C18" s="263">
        <v>0.8</v>
      </c>
      <c r="E18" s="268" t="s">
        <v>235</v>
      </c>
      <c r="F18" s="269">
        <v>6.1600000000000002E-2</v>
      </c>
      <c r="G18" s="269">
        <v>7.3999999999999996E-2</v>
      </c>
      <c r="H18" s="269">
        <v>8.9599999999999999E-2</v>
      </c>
      <c r="J18" s="268" t="s">
        <v>235</v>
      </c>
      <c r="K18" s="269">
        <v>6.7400000000000002E-2</v>
      </c>
      <c r="L18" s="269">
        <v>8.0399999999999999E-2</v>
      </c>
      <c r="M18" s="269">
        <v>9.4E-2</v>
      </c>
    </row>
    <row r="19" spans="1:13" s="254" customFormat="1" ht="27" customHeight="1" thickBot="1">
      <c r="A19" s="261" t="s">
        <v>152</v>
      </c>
      <c r="B19" s="262" t="s">
        <v>235</v>
      </c>
      <c r="C19" s="263">
        <v>6.16</v>
      </c>
      <c r="E19" s="268" t="s">
        <v>236</v>
      </c>
      <c r="F19" s="403" t="s">
        <v>237</v>
      </c>
      <c r="G19" s="404"/>
      <c r="H19" s="405"/>
      <c r="J19" s="268" t="s">
        <v>236</v>
      </c>
      <c r="K19" s="403" t="s">
        <v>237</v>
      </c>
      <c r="L19" s="404"/>
      <c r="M19" s="405"/>
    </row>
    <row r="20" spans="1:13" s="254" customFormat="1" ht="15.75" customHeight="1" thickBot="1">
      <c r="A20" s="273"/>
      <c r="B20" s="271"/>
      <c r="C20" s="272"/>
      <c r="E20" s="401" t="s">
        <v>238</v>
      </c>
      <c r="J20" s="406" t="s">
        <v>239</v>
      </c>
    </row>
    <row r="21" spans="1:13" s="254" customFormat="1" ht="12.75" customHeight="1" thickBot="1">
      <c r="C21" s="255"/>
      <c r="E21" s="402"/>
      <c r="F21" s="265"/>
      <c r="G21" s="265"/>
      <c r="H21" s="265"/>
      <c r="J21" s="402"/>
      <c r="K21" s="265"/>
      <c r="L21" s="265"/>
      <c r="M21" s="265"/>
    </row>
    <row r="22" spans="1:13" s="254" customFormat="1" ht="15.75" thickBot="1">
      <c r="A22" s="274" t="s">
        <v>240</v>
      </c>
      <c r="B22" s="275" t="s">
        <v>241</v>
      </c>
      <c r="C22" s="276">
        <f>+SUM(C23:C26)</f>
        <v>5.65</v>
      </c>
      <c r="E22" s="266" t="s">
        <v>222</v>
      </c>
      <c r="F22" s="267" t="s">
        <v>223</v>
      </c>
      <c r="G22" s="267" t="s">
        <v>224</v>
      </c>
      <c r="H22" s="267" t="s">
        <v>225</v>
      </c>
      <c r="J22" s="266" t="s">
        <v>222</v>
      </c>
      <c r="K22" s="267" t="s">
        <v>223</v>
      </c>
      <c r="L22" s="267" t="s">
        <v>224</v>
      </c>
      <c r="M22" s="267" t="s">
        <v>225</v>
      </c>
    </row>
    <row r="23" spans="1:13" s="254" customFormat="1" ht="15.75" thickBot="1">
      <c r="A23" s="277"/>
      <c r="B23" s="278" t="s">
        <v>242</v>
      </c>
      <c r="C23" s="279">
        <v>0.65</v>
      </c>
      <c r="D23" s="280"/>
      <c r="E23" s="268" t="s">
        <v>228</v>
      </c>
      <c r="F23" s="269">
        <v>3.7999999999999999E-2</v>
      </c>
      <c r="G23" s="269">
        <v>4.0099999999999997E-2</v>
      </c>
      <c r="H23" s="269">
        <v>4.6699999999999998E-2</v>
      </c>
      <c r="J23" s="268" t="s">
        <v>228</v>
      </c>
      <c r="K23" s="269">
        <v>1.4999999999999999E-2</v>
      </c>
      <c r="L23" s="269">
        <v>3.4500000000000003E-2</v>
      </c>
      <c r="M23" s="269">
        <v>4.4900000000000002E-2</v>
      </c>
    </row>
    <row r="24" spans="1:13" s="254" customFormat="1" ht="15.75" thickBot="1">
      <c r="A24" s="277"/>
      <c r="B24" s="278" t="s">
        <v>243</v>
      </c>
      <c r="C24" s="279">
        <v>3</v>
      </c>
      <c r="D24" s="280"/>
      <c r="E24" s="268" t="s">
        <v>229</v>
      </c>
      <c r="F24" s="269">
        <v>3.2000000000000002E-3</v>
      </c>
      <c r="G24" s="269">
        <v>4.0000000000000001E-3</v>
      </c>
      <c r="H24" s="269">
        <v>7.4000000000000003E-3</v>
      </c>
      <c r="J24" s="268" t="s">
        <v>229</v>
      </c>
      <c r="K24" s="269">
        <v>3.0000000000000001E-3</v>
      </c>
      <c r="L24" s="269">
        <v>4.7999999999999996E-3</v>
      </c>
      <c r="M24" s="269">
        <v>8.2000000000000007E-3</v>
      </c>
    </row>
    <row r="25" spans="1:13" s="254" customFormat="1" ht="15.75" thickBot="1">
      <c r="A25" s="277"/>
      <c r="B25" s="278" t="s">
        <v>244</v>
      </c>
      <c r="C25" s="281">
        <v>2</v>
      </c>
      <c r="D25" s="280"/>
      <c r="E25" s="268" t="s">
        <v>230</v>
      </c>
      <c r="F25" s="269">
        <v>5.0000000000000001E-3</v>
      </c>
      <c r="G25" s="269">
        <v>5.5999999999999999E-3</v>
      </c>
      <c r="H25" s="269">
        <v>9.7000000000000003E-3</v>
      </c>
      <c r="J25" s="268" t="s">
        <v>230</v>
      </c>
      <c r="K25" s="269">
        <v>5.5999999999999999E-3</v>
      </c>
      <c r="L25" s="269">
        <v>8.5000000000000006E-3</v>
      </c>
      <c r="M25" s="269">
        <v>8.8999999999999999E-3</v>
      </c>
    </row>
    <row r="26" spans="1:13" s="254" customFormat="1" ht="15.75" thickBot="1">
      <c r="A26" s="282"/>
      <c r="B26" s="283" t="s">
        <v>245</v>
      </c>
      <c r="C26" s="284"/>
      <c r="D26" s="280"/>
      <c r="E26" s="268" t="s">
        <v>232</v>
      </c>
      <c r="F26" s="269">
        <v>1.0200000000000001E-2</v>
      </c>
      <c r="G26" s="269">
        <v>1.11E-2</v>
      </c>
      <c r="H26" s="269">
        <v>1.21E-2</v>
      </c>
      <c r="J26" s="268" t="s">
        <v>232</v>
      </c>
      <c r="K26" s="269">
        <v>8.5000000000000006E-3</v>
      </c>
      <c r="L26" s="269">
        <v>8.5000000000000006E-3</v>
      </c>
      <c r="M26" s="269">
        <v>1.11E-2</v>
      </c>
    </row>
    <row r="27" spans="1:13" s="254" customFormat="1" ht="15.75" thickBot="1">
      <c r="A27" s="285"/>
      <c r="B27" s="286" t="s">
        <v>246</v>
      </c>
      <c r="C27" s="287">
        <f>SUM(C23:C26)</f>
        <v>5.65</v>
      </c>
      <c r="E27" s="268" t="s">
        <v>235</v>
      </c>
      <c r="F27" s="269">
        <v>6.6400000000000001E-2</v>
      </c>
      <c r="G27" s="269">
        <v>7.2999999999999995E-2</v>
      </c>
      <c r="H27" s="269">
        <v>8.6900000000000005E-2</v>
      </c>
      <c r="J27" s="268" t="s">
        <v>235</v>
      </c>
      <c r="K27" s="269">
        <v>3.5000000000000003E-2</v>
      </c>
      <c r="L27" s="269">
        <v>5.11E-2</v>
      </c>
      <c r="M27" s="269">
        <v>6.2199999999999998E-2</v>
      </c>
    </row>
    <row r="28" spans="1:13" s="254" customFormat="1" ht="28.5" customHeight="1" thickBot="1">
      <c r="A28" s="255"/>
      <c r="B28" s="288"/>
      <c r="C28" s="289"/>
      <c r="E28" s="268" t="s">
        <v>236</v>
      </c>
      <c r="F28" s="403" t="s">
        <v>237</v>
      </c>
      <c r="G28" s="404"/>
      <c r="H28" s="405"/>
      <c r="J28" s="268" t="s">
        <v>236</v>
      </c>
      <c r="K28" s="403" t="s">
        <v>237</v>
      </c>
      <c r="L28" s="404"/>
      <c r="M28" s="405"/>
    </row>
    <row r="29" spans="1:13" s="254" customFormat="1" ht="15.75" thickBot="1">
      <c r="A29" s="290"/>
      <c r="B29" s="291" t="s">
        <v>247</v>
      </c>
      <c r="C29" s="292">
        <f>+(((1+C12/100+C18/100+C14/100)*(1+C13/100)*(1+C19/100))/(1-C22/100))-1</f>
        <v>0.18579811986009576</v>
      </c>
      <c r="F29" s="293">
        <f>F23+F24+F25+F26+F27+8.65%</f>
        <v>0.20929999999999999</v>
      </c>
      <c r="G29" s="293">
        <f>G23+G24+G25+G26+G27+8.65%</f>
        <v>0.2203</v>
      </c>
      <c r="H29" s="293">
        <f>H23+H24+H25+H26+H27+8.65%</f>
        <v>0.24930000000000002</v>
      </c>
    </row>
    <row r="30" spans="1:13" s="254" customFormat="1" ht="15">
      <c r="C30" s="255"/>
      <c r="E30" s="254" t="s">
        <v>248</v>
      </c>
    </row>
    <row r="31" spans="1:13" s="254" customFormat="1" ht="15.75" thickBot="1">
      <c r="A31" s="407"/>
      <c r="B31" s="407"/>
      <c r="C31" s="255"/>
    </row>
    <row r="32" spans="1:13" s="254" customFormat="1" ht="15.75" thickBot="1">
      <c r="B32" s="294"/>
      <c r="C32" s="255"/>
      <c r="E32" s="408" t="s">
        <v>249</v>
      </c>
      <c r="F32" s="409"/>
      <c r="G32" s="409"/>
      <c r="H32" s="410"/>
    </row>
    <row r="33" spans="2:8" s="254" customFormat="1" ht="15.75" thickBot="1">
      <c r="C33" s="295"/>
      <c r="E33" s="296" t="s">
        <v>250</v>
      </c>
      <c r="F33" s="297" t="s">
        <v>223</v>
      </c>
      <c r="G33" s="297" t="s">
        <v>224</v>
      </c>
      <c r="H33" s="297" t="s">
        <v>225</v>
      </c>
    </row>
    <row r="34" spans="2:8" s="254" customFormat="1" ht="15.75" thickBot="1">
      <c r="C34" s="255"/>
      <c r="E34" s="268" t="s">
        <v>251</v>
      </c>
      <c r="F34" s="269">
        <v>0.2034</v>
      </c>
      <c r="G34" s="269">
        <v>0.22120000000000001</v>
      </c>
      <c r="H34" s="269">
        <v>0.25</v>
      </c>
    </row>
    <row r="35" spans="2:8" s="254" customFormat="1" ht="15.75" thickBot="1">
      <c r="B35" s="294"/>
      <c r="C35" s="255"/>
      <c r="E35" s="268" t="s">
        <v>252</v>
      </c>
      <c r="F35" s="269">
        <v>0.19600000000000001</v>
      </c>
      <c r="G35" s="269">
        <v>0.2097</v>
      </c>
      <c r="H35" s="269">
        <v>0.24229999999999999</v>
      </c>
    </row>
    <row r="36" spans="2:8" s="254" customFormat="1" ht="29.25" thickBot="1">
      <c r="B36" s="294"/>
      <c r="C36" s="255"/>
      <c r="E36" s="268" t="s">
        <v>253</v>
      </c>
      <c r="F36" s="269">
        <v>0.20760000000000001</v>
      </c>
      <c r="G36" s="269">
        <v>0.24179999999999999</v>
      </c>
      <c r="H36" s="269">
        <v>0.26440000000000002</v>
      </c>
    </row>
    <row r="37" spans="2:8" s="254" customFormat="1" ht="29.25" thickBot="1">
      <c r="C37" s="255"/>
      <c r="E37" s="268" t="s">
        <v>254</v>
      </c>
      <c r="F37" s="269">
        <v>0.24</v>
      </c>
      <c r="G37" s="269">
        <v>0.25840000000000002</v>
      </c>
      <c r="H37" s="269">
        <v>0.27860000000000001</v>
      </c>
    </row>
    <row r="38" spans="2:8" s="254" customFormat="1" ht="15.75" thickBot="1">
      <c r="B38" s="294"/>
      <c r="C38" s="255"/>
      <c r="E38" s="268" t="s">
        <v>255</v>
      </c>
      <c r="F38" s="269">
        <v>0.22800000000000001</v>
      </c>
      <c r="G38" s="269">
        <v>0.27479999999999999</v>
      </c>
      <c r="H38" s="269">
        <v>0.3095</v>
      </c>
    </row>
    <row r="39" spans="2:8" ht="15" thickBot="1">
      <c r="E39" s="268" t="s">
        <v>256</v>
      </c>
      <c r="F39" s="269">
        <v>0.111</v>
      </c>
      <c r="G39" s="269">
        <v>0.14019999999999999</v>
      </c>
      <c r="H39" s="269">
        <v>0.16800000000000001</v>
      </c>
    </row>
    <row r="41" spans="2:8" ht="13.5" thickBot="1"/>
    <row r="42" spans="2:8" ht="15">
      <c r="E42" s="401" t="s">
        <v>238</v>
      </c>
      <c r="F42" s="254"/>
      <c r="G42" s="254"/>
      <c r="H42" s="254"/>
    </row>
    <row r="43" spans="2:8" ht="15.75" thickBot="1">
      <c r="C43" s="298">
        <f>C12+C13+C14+C18+C19+C22</f>
        <v>17.170000000000002</v>
      </c>
      <c r="E43" s="402"/>
      <c r="F43" s="265"/>
      <c r="G43" s="265"/>
      <c r="H43" s="265"/>
    </row>
    <row r="44" spans="2:8" ht="15.75" thickBot="1">
      <c r="E44" s="266" t="s">
        <v>222</v>
      </c>
      <c r="F44" s="267" t="s">
        <v>223</v>
      </c>
      <c r="G44" s="267" t="s">
        <v>224</v>
      </c>
      <c r="H44" s="267" t="s">
        <v>225</v>
      </c>
    </row>
    <row r="45" spans="2:8" ht="15" thickBot="1">
      <c r="E45" s="268" t="s">
        <v>228</v>
      </c>
      <c r="F45" s="269">
        <v>3.7999999999999999E-2</v>
      </c>
      <c r="G45" s="269">
        <v>4.0099999999999997E-2</v>
      </c>
      <c r="H45" s="269">
        <v>4.6699999999999998E-2</v>
      </c>
    </row>
    <row r="46" spans="2:8" ht="15" thickBot="1">
      <c r="E46" s="268" t="s">
        <v>229</v>
      </c>
      <c r="F46" s="269">
        <v>3.2000000000000002E-3</v>
      </c>
      <c r="G46" s="269">
        <v>4.0000000000000001E-3</v>
      </c>
      <c r="H46" s="269">
        <v>7.4000000000000003E-3</v>
      </c>
    </row>
    <row r="47" spans="2:8" ht="15" thickBot="1">
      <c r="E47" s="268" t="s">
        <v>230</v>
      </c>
      <c r="F47" s="269">
        <v>5.0000000000000001E-3</v>
      </c>
      <c r="G47" s="269">
        <v>5.5999999999999999E-3</v>
      </c>
      <c r="H47" s="269">
        <v>9.7000000000000003E-3</v>
      </c>
    </row>
    <row r="48" spans="2:8" ht="15" thickBot="1">
      <c r="E48" s="268" t="s">
        <v>232</v>
      </c>
      <c r="F48" s="269">
        <v>1.0200000000000001E-2</v>
      </c>
      <c r="G48" s="269">
        <v>1.11E-2</v>
      </c>
      <c r="H48" s="269">
        <v>1.21E-2</v>
      </c>
    </row>
    <row r="49" spans="5:8" ht="15" thickBot="1">
      <c r="E49" s="268" t="s">
        <v>235</v>
      </c>
      <c r="F49" s="269">
        <v>6.6400000000000001E-2</v>
      </c>
      <c r="G49" s="269">
        <v>7.2999999999999995E-2</v>
      </c>
      <c r="H49" s="269">
        <v>8.6900000000000005E-2</v>
      </c>
    </row>
    <row r="50" spans="5:8" ht="15" thickBot="1">
      <c r="E50" s="268" t="s">
        <v>236</v>
      </c>
      <c r="F50" s="403" t="s">
        <v>237</v>
      </c>
      <c r="G50" s="404"/>
      <c r="H50" s="405"/>
    </row>
    <row r="51" spans="5:8" ht="15">
      <c r="E51" s="254"/>
      <c r="F51" s="299">
        <f>F45+F46+F47+F48+F49+8.65%</f>
        <v>0.20929999999999999</v>
      </c>
      <c r="G51" s="299">
        <f>G45+G46+G47+G48+G49+8.65%</f>
        <v>0.2203</v>
      </c>
      <c r="H51" s="299">
        <f>H45+H46+H47+H48+H49+8.65%</f>
        <v>0.24930000000000002</v>
      </c>
    </row>
  </sheetData>
  <mergeCells count="15">
    <mergeCell ref="K28:M28"/>
    <mergeCell ref="A31:B31"/>
    <mergeCell ref="E32:H32"/>
    <mergeCell ref="A5:C5"/>
    <mergeCell ref="A6:D6"/>
    <mergeCell ref="A7:D7"/>
    <mergeCell ref="A8:C8"/>
    <mergeCell ref="J12:M12"/>
    <mergeCell ref="F19:H19"/>
    <mergeCell ref="K19:M19"/>
    <mergeCell ref="E42:E43"/>
    <mergeCell ref="F50:H50"/>
    <mergeCell ref="E20:E21"/>
    <mergeCell ref="J20:J21"/>
    <mergeCell ref="F28:H28"/>
  </mergeCells>
  <pageMargins left="1.05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ORÇ BASE</vt:lpstr>
      <vt:lpstr>MEMÓRIA DE CÁLCULO</vt:lpstr>
      <vt:lpstr>COMPOSIÇÕES</vt:lpstr>
      <vt:lpstr>CRONOGRAMA</vt:lpstr>
      <vt:lpstr>BDI</vt:lpstr>
      <vt:lpstr>BDI!Area_de_impressao</vt:lpstr>
      <vt:lpstr>COMPOSIÇÕES!Area_de_impressao</vt:lpstr>
      <vt:lpstr>CRONOGRAMA!Area_de_impressao</vt:lpstr>
      <vt:lpstr>'MEMÓRIA DE CÁLCULO'!Area_de_impressao</vt:lpstr>
      <vt:lpstr>'ORÇ BASE'!Area_de_impressao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Heverto Dias</dc:creator>
  <cp:lastModifiedBy>licitação</cp:lastModifiedBy>
  <cp:lastPrinted>2024-08-29T12:58:10Z</cp:lastPrinted>
  <dcterms:created xsi:type="dcterms:W3CDTF">2023-12-26T20:28:15Z</dcterms:created>
  <dcterms:modified xsi:type="dcterms:W3CDTF">2024-08-29T12:58:23Z</dcterms:modified>
</cp:coreProperties>
</file>